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os\Oficina de  Info  y  Respuesta\INFORMACION OFICIOSA\INVENTARIO\"/>
    </mc:Choice>
  </mc:AlternateContent>
  <bookViews>
    <workbookView xWindow="0" yWindow="0" windowWidth="19200" windowHeight="12885" activeTab="1"/>
  </bookViews>
  <sheets>
    <sheet name="ACTIVO FIJO DIC- 2018" sheetId="1" r:id="rId1"/>
    <sheet name="ACT. FIJO YA DEPRE. DIC. 2018" sheetId="2" r:id="rId2"/>
    <sheet name="A. FIJO  MAY.  A $20,000 DIC-18" sheetId="3" r:id="rId3"/>
  </sheets>
  <externalReferences>
    <externalReference r:id="rId4"/>
  </externalReferences>
  <definedNames>
    <definedName name="_xlnm.Print_Area" localSheetId="2">'A. FIJO  MAY.  A $20,000 DIC-18'!$B$1:$J$12</definedName>
  </definedNames>
  <calcPr calcId="152511"/>
</workbook>
</file>

<file path=xl/calcChain.xml><?xml version="1.0" encoding="utf-8"?>
<calcChain xmlns="http://schemas.openxmlformats.org/spreadsheetml/2006/main">
  <c r="AN210" i="2" l="1"/>
  <c r="AM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G210" i="2"/>
  <c r="AL209" i="2"/>
  <c r="AK209" i="2"/>
  <c r="I209" i="2"/>
  <c r="H209" i="2"/>
  <c r="AL208" i="2"/>
  <c r="AL210" i="2" s="1"/>
  <c r="AK208" i="2"/>
  <c r="AK210" i="2" s="1"/>
  <c r="I208" i="2"/>
  <c r="I210" i="2" s="1"/>
  <c r="H208" i="2"/>
  <c r="H210" i="2" s="1"/>
  <c r="AM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AJ206" i="2"/>
  <c r="I206" i="2"/>
  <c r="DK206" i="2" s="1"/>
  <c r="H206" i="2"/>
  <c r="AJ205" i="2"/>
  <c r="I205" i="2"/>
  <c r="BW205" i="2" s="1"/>
  <c r="H205" i="2"/>
  <c r="DK204" i="2"/>
  <c r="DG204" i="2"/>
  <c r="DA204" i="2"/>
  <c r="CW204" i="2"/>
  <c r="CS204" i="2"/>
  <c r="CM204" i="2"/>
  <c r="CI204" i="2"/>
  <c r="CE204" i="2"/>
  <c r="BY204" i="2"/>
  <c r="BU204" i="2"/>
  <c r="BQ204" i="2"/>
  <c r="BK204" i="2"/>
  <c r="BG204" i="2"/>
  <c r="BC204" i="2"/>
  <c r="AW204" i="2"/>
  <c r="AJ204" i="2"/>
  <c r="I204" i="2"/>
  <c r="DJ204" i="2" s="1"/>
  <c r="H204" i="2"/>
  <c r="BE203" i="2"/>
  <c r="AW203" i="2"/>
  <c r="AJ203" i="2"/>
  <c r="I203" i="2"/>
  <c r="DI203" i="2" s="1"/>
  <c r="H203" i="2"/>
  <c r="BQ202" i="2"/>
  <c r="BK202" i="2"/>
  <c r="BG202" i="2"/>
  <c r="BC202" i="2"/>
  <c r="AW202" i="2"/>
  <c r="AJ202" i="2"/>
  <c r="I202" i="2"/>
  <c r="DJ202" i="2" s="1"/>
  <c r="H202" i="2"/>
  <c r="DG201" i="2"/>
  <c r="DA201" i="2"/>
  <c r="CW201" i="2"/>
  <c r="CS201" i="2"/>
  <c r="CM201" i="2"/>
  <c r="CI201" i="2"/>
  <c r="CE201" i="2"/>
  <c r="BY201" i="2"/>
  <c r="BU201" i="2"/>
  <c r="BQ201" i="2"/>
  <c r="BK201" i="2"/>
  <c r="BG201" i="2"/>
  <c r="BC201" i="2"/>
  <c r="AW201" i="2"/>
  <c r="AJ201" i="2"/>
  <c r="I201" i="2"/>
  <c r="DJ201" i="2" s="1"/>
  <c r="H201" i="2"/>
  <c r="DR200" i="2"/>
  <c r="W200" i="2"/>
  <c r="I200" i="2"/>
  <c r="DA200" i="2" s="1"/>
  <c r="H200" i="2"/>
  <c r="DR199" i="2"/>
  <c r="CZ199" i="2"/>
  <c r="CV199" i="2"/>
  <c r="CR199" i="2"/>
  <c r="CL199" i="2"/>
  <c r="CH199" i="2"/>
  <c r="CD199" i="2"/>
  <c r="BX199" i="2"/>
  <c r="BT199" i="2"/>
  <c r="BP199" i="2"/>
  <c r="BJ199" i="2"/>
  <c r="BF199" i="2"/>
  <c r="BB199" i="2"/>
  <c r="AV199" i="2"/>
  <c r="AR199" i="2"/>
  <c r="W199" i="2"/>
  <c r="I199" i="2"/>
  <c r="DA199" i="2" s="1"/>
  <c r="H199" i="2"/>
  <c r="DR198" i="2"/>
  <c r="W198" i="2"/>
  <c r="I198" i="2"/>
  <c r="DB198" i="2" s="1"/>
  <c r="H198" i="2"/>
  <c r="DR197" i="2"/>
  <c r="W197" i="2"/>
  <c r="I197" i="2"/>
  <c r="DB197" i="2" s="1"/>
  <c r="H197" i="2"/>
  <c r="DR196" i="2"/>
  <c r="W196" i="2"/>
  <c r="I196" i="2"/>
  <c r="DB196" i="2" s="1"/>
  <c r="H196" i="2"/>
  <c r="DR195" i="2"/>
  <c r="W195" i="2"/>
  <c r="I195" i="2"/>
  <c r="DB195" i="2" s="1"/>
  <c r="H195" i="2"/>
  <c r="DR194" i="2"/>
  <c r="W194" i="2"/>
  <c r="I194" i="2"/>
  <c r="H194" i="2"/>
  <c r="I193" i="2"/>
  <c r="H193" i="2"/>
  <c r="CX193" i="2" s="1"/>
  <c r="I192" i="2"/>
  <c r="H192" i="2"/>
  <c r="CW192" i="2" s="1"/>
  <c r="I191" i="2"/>
  <c r="H191" i="2"/>
  <c r="CX191" i="2" s="1"/>
  <c r="I190" i="2"/>
  <c r="H190" i="2"/>
  <c r="CX190" i="2" s="1"/>
  <c r="I189" i="2"/>
  <c r="CY189" i="2" s="1"/>
  <c r="H189" i="2"/>
  <c r="I188" i="2"/>
  <c r="CX188" i="2" s="1"/>
  <c r="H188" i="2"/>
  <c r="I187" i="2"/>
  <c r="CY187" i="2" s="1"/>
  <c r="H187" i="2"/>
  <c r="I186" i="2"/>
  <c r="CX186" i="2" s="1"/>
  <c r="H186" i="2"/>
  <c r="AE185" i="2"/>
  <c r="I185" i="2"/>
  <c r="AI185" i="2" s="1"/>
  <c r="H185" i="2"/>
  <c r="I184" i="2"/>
  <c r="CX184" i="2" s="1"/>
  <c r="H184" i="2"/>
  <c r="I183" i="2"/>
  <c r="H183" i="2"/>
  <c r="I182" i="2"/>
  <c r="CX182" i="2" s="1"/>
  <c r="H182" i="2"/>
  <c r="W181" i="2"/>
  <c r="I181" i="2"/>
  <c r="AH181" i="2" s="1"/>
  <c r="H181" i="2"/>
  <c r="W180" i="2"/>
  <c r="I180" i="2"/>
  <c r="AI180" i="2" s="1"/>
  <c r="H180" i="2"/>
  <c r="W179" i="2"/>
  <c r="I179" i="2"/>
  <c r="AH179" i="2" s="1"/>
  <c r="H179" i="2"/>
  <c r="I178" i="2"/>
  <c r="H178" i="2"/>
  <c r="I177" i="2"/>
  <c r="H177" i="2"/>
  <c r="I176" i="2"/>
  <c r="H176" i="2"/>
  <c r="I175" i="2"/>
  <c r="H175" i="2"/>
  <c r="I174" i="2"/>
  <c r="H174" i="2"/>
  <c r="I173" i="2"/>
  <c r="AN173" i="2" s="1"/>
  <c r="H173" i="2"/>
  <c r="I172" i="2"/>
  <c r="AN172" i="2" s="1"/>
  <c r="H172" i="2"/>
  <c r="AC171" i="2"/>
  <c r="W171" i="2"/>
  <c r="I171" i="2"/>
  <c r="H171" i="2"/>
  <c r="AC170" i="2"/>
  <c r="W170" i="2"/>
  <c r="I170" i="2"/>
  <c r="H170" i="2"/>
  <c r="AC169" i="2"/>
  <c r="W169" i="2"/>
  <c r="I169" i="2"/>
  <c r="H169" i="2"/>
  <c r="AC168" i="2"/>
  <c r="W168" i="2"/>
  <c r="I168" i="2"/>
  <c r="H168" i="2"/>
  <c r="W167" i="2"/>
  <c r="I167" i="2"/>
  <c r="AG167" i="2" s="1"/>
  <c r="H167" i="2"/>
  <c r="W166" i="2"/>
  <c r="I166" i="2"/>
  <c r="AH166" i="2" s="1"/>
  <c r="H166" i="2"/>
  <c r="W165" i="2"/>
  <c r="I165" i="2"/>
  <c r="AH165" i="2" s="1"/>
  <c r="H165" i="2"/>
  <c r="W164" i="2"/>
  <c r="I164" i="2"/>
  <c r="AH164" i="2" s="1"/>
  <c r="H164" i="2"/>
  <c r="W163" i="2"/>
  <c r="I163" i="2"/>
  <c r="AH163" i="2" s="1"/>
  <c r="H163" i="2"/>
  <c r="W162" i="2"/>
  <c r="I162" i="2"/>
  <c r="AH162" i="2" s="1"/>
  <c r="H162" i="2"/>
  <c r="W161" i="2"/>
  <c r="I161" i="2"/>
  <c r="AH161" i="2" s="1"/>
  <c r="H161" i="2"/>
  <c r="AL160" i="2"/>
  <c r="AK160" i="2"/>
  <c r="AN160" i="2" s="1"/>
  <c r="I160" i="2"/>
  <c r="H160" i="2"/>
  <c r="AL159" i="2"/>
  <c r="AK159" i="2"/>
  <c r="AN159" i="2" s="1"/>
  <c r="I159" i="2"/>
  <c r="H159" i="2"/>
  <c r="AN158" i="2"/>
  <c r="I158" i="2"/>
  <c r="H158" i="2"/>
  <c r="AN157" i="2"/>
  <c r="I157" i="2"/>
  <c r="H157" i="2"/>
  <c r="AN156" i="2"/>
  <c r="I156" i="2"/>
  <c r="H156" i="2"/>
  <c r="AN155" i="2"/>
  <c r="W155" i="2"/>
  <c r="I155" i="2"/>
  <c r="AG155" i="2" s="1"/>
  <c r="H155" i="2"/>
  <c r="AN154" i="2"/>
  <c r="W154" i="2"/>
  <c r="I154" i="2"/>
  <c r="AG154" i="2" s="1"/>
  <c r="H154" i="2"/>
  <c r="AN153" i="2"/>
  <c r="W153" i="2"/>
  <c r="I153" i="2"/>
  <c r="AG153" i="2" s="1"/>
  <c r="H153" i="2"/>
  <c r="AN152" i="2"/>
  <c r="W152" i="2"/>
  <c r="I152" i="2"/>
  <c r="AG152" i="2" s="1"/>
  <c r="H152" i="2"/>
  <c r="AN151" i="2"/>
  <c r="W151" i="2"/>
  <c r="I151" i="2"/>
  <c r="AG151" i="2" s="1"/>
  <c r="H151" i="2"/>
  <c r="AN150" i="2"/>
  <c r="W150" i="2"/>
  <c r="I150" i="2"/>
  <c r="AG150" i="2" s="1"/>
  <c r="H150" i="2"/>
  <c r="AN149" i="2"/>
  <c r="W149" i="2"/>
  <c r="I149" i="2"/>
  <c r="AG149" i="2" s="1"/>
  <c r="H149" i="2"/>
  <c r="AN148" i="2"/>
  <c r="W148" i="2"/>
  <c r="I148" i="2"/>
  <c r="AG148" i="2" s="1"/>
  <c r="H148" i="2"/>
  <c r="AN147" i="2"/>
  <c r="W147" i="2"/>
  <c r="I147" i="2"/>
  <c r="AG147" i="2" s="1"/>
  <c r="H147" i="2"/>
  <c r="AN146" i="2"/>
  <c r="W146" i="2"/>
  <c r="I146" i="2"/>
  <c r="AG146" i="2" s="1"/>
  <c r="H146" i="2"/>
  <c r="AN145" i="2"/>
  <c r="W145" i="2"/>
  <c r="I145" i="2"/>
  <c r="AG145" i="2" s="1"/>
  <c r="H145" i="2"/>
  <c r="AN144" i="2"/>
  <c r="W144" i="2"/>
  <c r="I144" i="2"/>
  <c r="AG144" i="2" s="1"/>
  <c r="H144" i="2"/>
  <c r="AN143" i="2"/>
  <c r="W143" i="2"/>
  <c r="I143" i="2"/>
  <c r="AG143" i="2" s="1"/>
  <c r="H143" i="2"/>
  <c r="AN142" i="2"/>
  <c r="W142" i="2"/>
  <c r="I142" i="2"/>
  <c r="AG142" i="2" s="1"/>
  <c r="H142" i="2"/>
  <c r="AN141" i="2"/>
  <c r="W141" i="2"/>
  <c r="W207" i="2" s="1"/>
  <c r="I141" i="2"/>
  <c r="AG141" i="2" s="1"/>
  <c r="AG207" i="2" s="1"/>
  <c r="H141" i="2"/>
  <c r="AN140" i="2"/>
  <c r="I140" i="2"/>
  <c r="H140" i="2"/>
  <c r="AL139" i="2"/>
  <c r="AK139" i="2"/>
  <c r="AN139" i="2" s="1"/>
  <c r="I139" i="2"/>
  <c r="H139" i="2"/>
  <c r="AL138" i="2"/>
  <c r="AK138" i="2"/>
  <c r="AN138" i="2" s="1"/>
  <c r="I138" i="2"/>
  <c r="H138" i="2"/>
  <c r="AL137" i="2"/>
  <c r="AL207" i="2" s="1"/>
  <c r="AK137" i="2"/>
  <c r="I137" i="2"/>
  <c r="H137" i="2"/>
  <c r="AN136" i="2"/>
  <c r="I136" i="2"/>
  <c r="H136" i="2"/>
  <c r="AN135" i="2"/>
  <c r="I135" i="2"/>
  <c r="H135" i="2"/>
  <c r="AN134" i="2"/>
  <c r="I134" i="2"/>
  <c r="H134" i="2"/>
  <c r="AN133" i="2"/>
  <c r="I133" i="2"/>
  <c r="H133" i="2"/>
  <c r="AN132" i="2"/>
  <c r="I132" i="2"/>
  <c r="H132" i="2"/>
  <c r="AN131" i="2"/>
  <c r="I131" i="2"/>
  <c r="H131" i="2"/>
  <c r="AN130" i="2"/>
  <c r="I130" i="2"/>
  <c r="H130" i="2"/>
  <c r="AN129" i="2"/>
  <c r="I129" i="2"/>
  <c r="H129" i="2"/>
  <c r="AN128" i="2"/>
  <c r="I128" i="2"/>
  <c r="H128" i="2"/>
  <c r="AN127" i="2"/>
  <c r="I127" i="2"/>
  <c r="H127" i="2"/>
  <c r="AN126" i="2"/>
  <c r="I126" i="2"/>
  <c r="H126" i="2"/>
  <c r="AN125" i="2"/>
  <c r="I125" i="2"/>
  <c r="H125" i="2"/>
  <c r="AN124" i="2"/>
  <c r="I124" i="2"/>
  <c r="H124" i="2"/>
  <c r="AN123" i="2"/>
  <c r="I123" i="2"/>
  <c r="H123" i="2"/>
  <c r="AN122" i="2"/>
  <c r="I122" i="2"/>
  <c r="H122" i="2"/>
  <c r="AN121" i="2"/>
  <c r="I121" i="2"/>
  <c r="H121" i="2"/>
  <c r="AN120" i="2"/>
  <c r="I120" i="2"/>
  <c r="H120" i="2"/>
  <c r="AN119" i="2"/>
  <c r="I119" i="2"/>
  <c r="H119" i="2"/>
  <c r="AN118" i="2"/>
  <c r="I118" i="2"/>
  <c r="H118" i="2"/>
  <c r="AN117" i="2"/>
  <c r="I117" i="2"/>
  <c r="H117" i="2"/>
  <c r="AN116" i="2"/>
  <c r="I116" i="2"/>
  <c r="H116" i="2"/>
  <c r="AN115" i="2"/>
  <c r="I115" i="2"/>
  <c r="H115" i="2"/>
  <c r="AN114" i="2"/>
  <c r="I114" i="2"/>
  <c r="H114" i="2"/>
  <c r="AN113" i="2"/>
  <c r="I113" i="2"/>
  <c r="H113" i="2"/>
  <c r="AN112" i="2"/>
  <c r="I112" i="2"/>
  <c r="H112" i="2"/>
  <c r="AN111" i="2"/>
  <c r="I111" i="2"/>
  <c r="H111" i="2"/>
  <c r="AN110" i="2"/>
  <c r="I110" i="2"/>
  <c r="H110" i="2"/>
  <c r="AN109" i="2"/>
  <c r="I109" i="2"/>
  <c r="H109" i="2"/>
  <c r="AN108" i="2"/>
  <c r="I108" i="2"/>
  <c r="H108" i="2"/>
  <c r="AN107" i="2"/>
  <c r="I107" i="2"/>
  <c r="H107" i="2"/>
  <c r="AN106" i="2"/>
  <c r="I106" i="2"/>
  <c r="H106" i="2"/>
  <c r="AN105" i="2"/>
  <c r="I105" i="2"/>
  <c r="H105" i="2"/>
  <c r="AN104" i="2"/>
  <c r="I104" i="2"/>
  <c r="H104" i="2"/>
  <c r="AN103" i="2"/>
  <c r="I103" i="2"/>
  <c r="H103" i="2"/>
  <c r="AN102" i="2"/>
  <c r="I102" i="2"/>
  <c r="H102" i="2"/>
  <c r="AN101" i="2"/>
  <c r="I101" i="2"/>
  <c r="H101" i="2"/>
  <c r="AN100" i="2"/>
  <c r="I100" i="2"/>
  <c r="H100" i="2"/>
  <c r="AN99" i="2"/>
  <c r="I99" i="2"/>
  <c r="H99" i="2"/>
  <c r="AN98" i="2"/>
  <c r="I98" i="2"/>
  <c r="H98" i="2"/>
  <c r="AN97" i="2"/>
  <c r="G97" i="2"/>
  <c r="G207" i="2" s="1"/>
  <c r="AM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J95" i="2"/>
  <c r="AK94" i="2"/>
  <c r="I94" i="2"/>
  <c r="DL94" i="2" s="1"/>
  <c r="H94" i="2"/>
  <c r="AK93" i="2"/>
  <c r="I93" i="2"/>
  <c r="DM93" i="2" s="1"/>
  <c r="H93" i="2"/>
  <c r="AJ92" i="2"/>
  <c r="I92" i="2"/>
  <c r="H92" i="2"/>
  <c r="AJ91" i="2"/>
  <c r="I91" i="2"/>
  <c r="H91" i="2"/>
  <c r="AJ90" i="2"/>
  <c r="I90" i="2"/>
  <c r="H90" i="2"/>
  <c r="AJ89" i="2"/>
  <c r="I89" i="2"/>
  <c r="H89" i="2"/>
  <c r="W88" i="2"/>
  <c r="I88" i="2"/>
  <c r="AI88" i="2" s="1"/>
  <c r="AJ88" i="2" s="1"/>
  <c r="H88" i="2"/>
  <c r="W87" i="2"/>
  <c r="I87" i="2"/>
  <c r="DA87" i="2" s="1"/>
  <c r="H87" i="2"/>
  <c r="W86" i="2"/>
  <c r="I86" i="2"/>
  <c r="DB86" i="2" s="1"/>
  <c r="H86" i="2"/>
  <c r="W85" i="2"/>
  <c r="I85" i="2"/>
  <c r="DA85" i="2" s="1"/>
  <c r="H85" i="2"/>
  <c r="W84" i="2"/>
  <c r="I84" i="2"/>
  <c r="DB84" i="2" s="1"/>
  <c r="H84" i="2"/>
  <c r="W83" i="2"/>
  <c r="I83" i="2"/>
  <c r="DA83" i="2" s="1"/>
  <c r="H83" i="2"/>
  <c r="AR82" i="2"/>
  <c r="W82" i="2"/>
  <c r="I82" i="2"/>
  <c r="H82" i="2"/>
  <c r="W81" i="2"/>
  <c r="I81" i="2"/>
  <c r="DB81" i="2" s="1"/>
  <c r="H81" i="2"/>
  <c r="W80" i="2"/>
  <c r="I80" i="2"/>
  <c r="DA80" i="2" s="1"/>
  <c r="H80" i="2"/>
  <c r="W79" i="2"/>
  <c r="I79" i="2"/>
  <c r="DB79" i="2" s="1"/>
  <c r="H79" i="2"/>
  <c r="W78" i="2"/>
  <c r="I78" i="2"/>
  <c r="DA78" i="2" s="1"/>
  <c r="H78" i="2"/>
  <c r="W77" i="2"/>
  <c r="I77" i="2"/>
  <c r="DB77" i="2" s="1"/>
  <c r="H77" i="2"/>
  <c r="W76" i="2"/>
  <c r="I76" i="2"/>
  <c r="DA76" i="2" s="1"/>
  <c r="H76" i="2"/>
  <c r="W75" i="2"/>
  <c r="I75" i="2"/>
  <c r="BU75" i="2" s="1"/>
  <c r="H75" i="2"/>
  <c r="W74" i="2"/>
  <c r="I74" i="2"/>
  <c r="DA74" i="2" s="1"/>
  <c r="H74" i="2"/>
  <c r="W73" i="2"/>
  <c r="I73" i="2"/>
  <c r="DA73" i="2" s="1"/>
  <c r="H73" i="2"/>
  <c r="W72" i="2"/>
  <c r="I72" i="2"/>
  <c r="DA72" i="2" s="1"/>
  <c r="H72" i="2"/>
  <c r="W71" i="2"/>
  <c r="I71" i="2"/>
  <c r="AH71" i="2" s="1"/>
  <c r="H71" i="2"/>
  <c r="I70" i="2"/>
  <c r="AN70" i="2" s="1"/>
  <c r="H70" i="2"/>
  <c r="W69" i="2"/>
  <c r="I69" i="2"/>
  <c r="AH69" i="2" s="1"/>
  <c r="H69" i="2"/>
  <c r="W68" i="2"/>
  <c r="I68" i="2"/>
  <c r="AH68" i="2" s="1"/>
  <c r="H68" i="2"/>
  <c r="I67" i="2"/>
  <c r="AN67" i="2" s="1"/>
  <c r="H67" i="2"/>
  <c r="AN66" i="2"/>
  <c r="I66" i="2"/>
  <c r="H66" i="2"/>
  <c r="AL65" i="2"/>
  <c r="AK65" i="2"/>
  <c r="AN65" i="2" s="1"/>
  <c r="I65" i="2"/>
  <c r="H65" i="2"/>
  <c r="AL64" i="2"/>
  <c r="AK64" i="2"/>
  <c r="AN64" i="2" s="1"/>
  <c r="I64" i="2"/>
  <c r="H64" i="2"/>
  <c r="AL63" i="2"/>
  <c r="AK63" i="2"/>
  <c r="AN63" i="2" s="1"/>
  <c r="I63" i="2"/>
  <c r="H63" i="2"/>
  <c r="AN62" i="2"/>
  <c r="I62" i="2"/>
  <c r="H62" i="2"/>
  <c r="AN61" i="2"/>
  <c r="I61" i="2"/>
  <c r="H61" i="2"/>
  <c r="AN60" i="2"/>
  <c r="I60" i="2"/>
  <c r="H60" i="2"/>
  <c r="AN59" i="2"/>
  <c r="I59" i="2"/>
  <c r="H59" i="2"/>
  <c r="AN58" i="2"/>
  <c r="I58" i="2"/>
  <c r="H58" i="2"/>
  <c r="W57" i="2"/>
  <c r="I57" i="2"/>
  <c r="AD57" i="2" s="1"/>
  <c r="H57" i="2"/>
  <c r="AL56" i="2"/>
  <c r="AK56" i="2"/>
  <c r="AN56" i="2" s="1"/>
  <c r="I56" i="2"/>
  <c r="H56" i="2"/>
  <c r="AL55" i="2"/>
  <c r="AK55" i="2"/>
  <c r="AN55" i="2" s="1"/>
  <c r="I55" i="2"/>
  <c r="H55" i="2"/>
  <c r="AL54" i="2"/>
  <c r="AK54" i="2"/>
  <c r="AN54" i="2" s="1"/>
  <c r="I54" i="2"/>
  <c r="H54" i="2"/>
  <c r="AL53" i="2"/>
  <c r="AK53" i="2"/>
  <c r="AN53" i="2" s="1"/>
  <c r="I53" i="2"/>
  <c r="H53" i="2"/>
  <c r="AL52" i="2"/>
  <c r="AK52" i="2"/>
  <c r="AN52" i="2" s="1"/>
  <c r="I52" i="2"/>
  <c r="H52" i="2"/>
  <c r="AL51" i="2"/>
  <c r="AK51" i="2"/>
  <c r="AN51" i="2" s="1"/>
  <c r="I51" i="2"/>
  <c r="H51" i="2"/>
  <c r="AL50" i="2"/>
  <c r="AK50" i="2"/>
  <c r="I50" i="2"/>
  <c r="H50" i="2"/>
  <c r="AN49" i="2"/>
  <c r="I49" i="2"/>
  <c r="H49" i="2"/>
  <c r="AN48" i="2"/>
  <c r="I48" i="2"/>
  <c r="H48" i="2"/>
  <c r="AN47" i="2"/>
  <c r="I47" i="2"/>
  <c r="H47" i="2"/>
  <c r="AN46" i="2"/>
  <c r="I46" i="2"/>
  <c r="H46" i="2"/>
  <c r="AN45" i="2"/>
  <c r="I45" i="2"/>
  <c r="H45" i="2"/>
  <c r="AN44" i="2"/>
  <c r="G44" i="2"/>
  <c r="H44" i="2" s="1"/>
  <c r="AN43" i="2"/>
  <c r="G43" i="2"/>
  <c r="H43" i="2" s="1"/>
  <c r="AN42" i="2"/>
  <c r="H42" i="2"/>
  <c r="G42" i="2"/>
  <c r="I42" i="2" s="1"/>
  <c r="N42" i="2" s="1"/>
  <c r="AN41" i="2"/>
  <c r="G41" i="2"/>
  <c r="I41" i="2" s="1"/>
  <c r="M41" i="2" s="1"/>
  <c r="AN40" i="2"/>
  <c r="G40" i="2"/>
  <c r="I40" i="2" s="1"/>
  <c r="N40" i="2" s="1"/>
  <c r="AN39" i="2"/>
  <c r="G39" i="2"/>
  <c r="I39" i="2" s="1"/>
  <c r="AM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O37" i="2"/>
  <c r="N37" i="2"/>
  <c r="M37" i="2"/>
  <c r="L37" i="2"/>
  <c r="K37" i="2"/>
  <c r="J37" i="2"/>
  <c r="AJ36" i="2"/>
  <c r="I36" i="2"/>
  <c r="H36" i="2"/>
  <c r="AG35" i="2"/>
  <c r="Y35" i="2"/>
  <c r="I35" i="2"/>
  <c r="AC35" i="2" s="1"/>
  <c r="H35" i="2"/>
  <c r="W34" i="2"/>
  <c r="I34" i="2"/>
  <c r="AH34" i="2" s="1"/>
  <c r="H34" i="2"/>
  <c r="W33" i="2"/>
  <c r="I33" i="2"/>
  <c r="AH33" i="2" s="1"/>
  <c r="H33" i="2"/>
  <c r="AL32" i="2"/>
  <c r="AL37" i="2" s="1"/>
  <c r="AK32" i="2"/>
  <c r="AK37" i="2" s="1"/>
  <c r="I32" i="2"/>
  <c r="H32" i="2"/>
  <c r="AN31" i="2"/>
  <c r="I31" i="2"/>
  <c r="H31" i="2"/>
  <c r="AN30" i="2"/>
  <c r="I30" i="2"/>
  <c r="P30" i="2" s="1"/>
  <c r="G30" i="2"/>
  <c r="H30" i="2" s="1"/>
  <c r="AN29" i="2"/>
  <c r="G29" i="2"/>
  <c r="I29" i="2" s="1"/>
  <c r="P29" i="2" s="1"/>
  <c r="AN28" i="2"/>
  <c r="H28" i="2"/>
  <c r="G28" i="2"/>
  <c r="I28" i="2" s="1"/>
  <c r="P28" i="2" s="1"/>
  <c r="AN27" i="2"/>
  <c r="G27" i="2"/>
  <c r="I27" i="2" s="1"/>
  <c r="AN26" i="2"/>
  <c r="G26" i="2"/>
  <c r="I26" i="2" s="1"/>
  <c r="P26" i="2" s="1"/>
  <c r="AN25" i="2"/>
  <c r="H25" i="2"/>
  <c r="G25" i="2"/>
  <c r="AG23" i="2"/>
  <c r="AG211" i="2" s="1"/>
  <c r="AF23" i="2"/>
  <c r="AE23" i="2"/>
  <c r="AD23" i="2"/>
  <c r="AC23" i="2"/>
  <c r="AB23" i="2"/>
  <c r="AA23" i="2"/>
  <c r="Z23" i="2"/>
  <c r="Y23" i="2"/>
  <c r="X23" i="2"/>
  <c r="W23" i="2"/>
  <c r="W211" i="2" s="1"/>
  <c r="V23" i="2"/>
  <c r="V211" i="2" s="1"/>
  <c r="U23" i="2"/>
  <c r="U211" i="2" s="1"/>
  <c r="T23" i="2"/>
  <c r="T211" i="2" s="1"/>
  <c r="S23" i="2"/>
  <c r="S211" i="2" s="1"/>
  <c r="R23" i="2"/>
  <c r="R211" i="2" s="1"/>
  <c r="Q23" i="2"/>
  <c r="Q211" i="2" s="1"/>
  <c r="P23" i="2"/>
  <c r="O23" i="2"/>
  <c r="N23" i="2"/>
  <c r="M23" i="2"/>
  <c r="L23" i="2"/>
  <c r="K23" i="2"/>
  <c r="J23" i="2"/>
  <c r="J211" i="2" s="1"/>
  <c r="AI22" i="2"/>
  <c r="I22" i="2"/>
  <c r="H22" i="2"/>
  <c r="AI21" i="2"/>
  <c r="I21" i="2"/>
  <c r="H21" i="2"/>
  <c r="I20" i="2"/>
  <c r="H20" i="2"/>
  <c r="AL19" i="2"/>
  <c r="AK19" i="2"/>
  <c r="AN19" i="2" s="1"/>
  <c r="I19" i="2"/>
  <c r="H19" i="2"/>
  <c r="AL18" i="2"/>
  <c r="AK18" i="2"/>
  <c r="AN18" i="2" s="1"/>
  <c r="I18" i="2"/>
  <c r="H18" i="2"/>
  <c r="AL17" i="2"/>
  <c r="AK17" i="2"/>
  <c r="AN17" i="2" s="1"/>
  <c r="I17" i="2"/>
  <c r="H17" i="2"/>
  <c r="AL16" i="2"/>
  <c r="AK16" i="2"/>
  <c r="AN16" i="2" s="1"/>
  <c r="I16" i="2"/>
  <c r="H16" i="2"/>
  <c r="AM15" i="2"/>
  <c r="AL15" i="2"/>
  <c r="AK15" i="2"/>
  <c r="AN15" i="2" s="1"/>
  <c r="I15" i="2"/>
  <c r="H15" i="2"/>
  <c r="AL14" i="2"/>
  <c r="AK14" i="2"/>
  <c r="AN14" i="2" s="1"/>
  <c r="I14" i="2"/>
  <c r="H14" i="2"/>
  <c r="AM13" i="2"/>
  <c r="AM23" i="2" s="1"/>
  <c r="AM211" i="2" s="1"/>
  <c r="AL13" i="2"/>
  <c r="AL23" i="2" s="1"/>
  <c r="AK13" i="2"/>
  <c r="AK23" i="2" s="1"/>
  <c r="G13" i="2"/>
  <c r="I13" i="2" s="1"/>
  <c r="AN12" i="2"/>
  <c r="G12" i="2"/>
  <c r="I12" i="2" s="1"/>
  <c r="AN11" i="2"/>
  <c r="G11" i="2"/>
  <c r="I11" i="2" s="1"/>
  <c r="AN10" i="2"/>
  <c r="G10" i="2"/>
  <c r="I10" i="2" s="1"/>
  <c r="AN9" i="2"/>
  <c r="G9" i="2"/>
  <c r="I9" i="2" s="1"/>
  <c r="AN8" i="2"/>
  <c r="G8" i="2"/>
  <c r="I8" i="2" s="1"/>
  <c r="AN7" i="2"/>
  <c r="G7" i="2"/>
  <c r="G23" i="2" s="1"/>
  <c r="AG189" i="1"/>
  <c r="AF189" i="1"/>
  <c r="AE189" i="1"/>
  <c r="AD189" i="1"/>
  <c r="AC189" i="1"/>
  <c r="AB189" i="1"/>
  <c r="AA189" i="1"/>
  <c r="Z189" i="1"/>
  <c r="Y189" i="1"/>
  <c r="X189" i="1"/>
  <c r="W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F189" i="1"/>
  <c r="V188" i="1"/>
  <c r="V189" i="1" s="1"/>
  <c r="H188" i="1"/>
  <c r="G188" i="1"/>
  <c r="G189" i="1" s="1"/>
  <c r="BF186" i="1"/>
  <c r="BE186" i="1"/>
  <c r="BD186" i="1"/>
  <c r="BC186" i="1"/>
  <c r="BB186" i="1"/>
  <c r="BA186" i="1"/>
  <c r="AZ186" i="1"/>
  <c r="AY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F186" i="1"/>
  <c r="AX185" i="1"/>
  <c r="H185" i="1"/>
  <c r="DN185" i="1" s="1"/>
  <c r="G185" i="1"/>
  <c r="AX184" i="1"/>
  <c r="H184" i="1"/>
  <c r="CR184" i="1" s="1"/>
  <c r="G184" i="1"/>
  <c r="AX183" i="1"/>
  <c r="AX186" i="1" s="1"/>
  <c r="H183" i="1"/>
  <c r="H186" i="1" s="1"/>
  <c r="G183" i="1"/>
  <c r="G186" i="1" s="1"/>
  <c r="F180" i="1"/>
  <c r="H179" i="1"/>
  <c r="DN179" i="1" s="1"/>
  <c r="G179" i="1"/>
  <c r="DN178" i="1"/>
  <c r="DN180" i="1" s="1"/>
  <c r="DJ178" i="1"/>
  <c r="DF178" i="1"/>
  <c r="CT178" i="1"/>
  <c r="DA178" i="1" s="1"/>
  <c r="DB178" i="1" s="1"/>
  <c r="H178" i="1"/>
  <c r="H180" i="1" s="1"/>
  <c r="G178" i="1"/>
  <c r="G180" i="1" s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F175" i="1"/>
  <c r="H174" i="1"/>
  <c r="DM174" i="1" s="1"/>
  <c r="G174" i="1"/>
  <c r="DK173" i="1"/>
  <c r="H173" i="1"/>
  <c r="DN173" i="1" s="1"/>
  <c r="G173" i="1"/>
  <c r="H172" i="1"/>
  <c r="DM172" i="1" s="1"/>
  <c r="G172" i="1"/>
  <c r="DK171" i="1"/>
  <c r="H171" i="1"/>
  <c r="DN171" i="1" s="1"/>
  <c r="G171" i="1"/>
  <c r="H170" i="1"/>
  <c r="DM170" i="1" s="1"/>
  <c r="G170" i="1"/>
  <c r="DN169" i="1"/>
  <c r="DJ169" i="1"/>
  <c r="H169" i="1"/>
  <c r="DM169" i="1" s="1"/>
  <c r="G169" i="1"/>
  <c r="H168" i="1"/>
  <c r="DN168" i="1" s="1"/>
  <c r="G168" i="1"/>
  <c r="DM167" i="1"/>
  <c r="DI167" i="1"/>
  <c r="H167" i="1"/>
  <c r="DN167" i="1" s="1"/>
  <c r="G167" i="1"/>
  <c r="H166" i="1"/>
  <c r="G166" i="1"/>
  <c r="H165" i="1"/>
  <c r="DN165" i="1" s="1"/>
  <c r="G165" i="1"/>
  <c r="H164" i="1"/>
  <c r="DN164" i="1" s="1"/>
  <c r="G164" i="1"/>
  <c r="DM163" i="1"/>
  <c r="DI163" i="1"/>
  <c r="H163" i="1"/>
  <c r="DN163" i="1" s="1"/>
  <c r="G163" i="1"/>
  <c r="H162" i="1"/>
  <c r="DM162" i="1" s="1"/>
  <c r="G162" i="1"/>
  <c r="H161" i="1"/>
  <c r="DN161" i="1" s="1"/>
  <c r="G161" i="1"/>
  <c r="H160" i="1"/>
  <c r="DM160" i="1" s="1"/>
  <c r="G160" i="1"/>
  <c r="DM159" i="1"/>
  <c r="DI159" i="1"/>
  <c r="H159" i="1"/>
  <c r="DN159" i="1" s="1"/>
  <c r="G159" i="1"/>
  <c r="H158" i="1"/>
  <c r="DM158" i="1" s="1"/>
  <c r="G158" i="1"/>
  <c r="H157" i="1"/>
  <c r="DM157" i="1" s="1"/>
  <c r="G157" i="1"/>
  <c r="H156" i="1"/>
  <c r="DN156" i="1" s="1"/>
  <c r="G156" i="1"/>
  <c r="DN155" i="1"/>
  <c r="DJ155" i="1"/>
  <c r="DF155" i="1"/>
  <c r="CZ155" i="1"/>
  <c r="CV155" i="1"/>
  <c r="H155" i="1"/>
  <c r="DM155" i="1" s="1"/>
  <c r="G155" i="1"/>
  <c r="H154" i="1"/>
  <c r="DM154" i="1" s="1"/>
  <c r="G154" i="1"/>
  <c r="DN153" i="1"/>
  <c r="DJ153" i="1"/>
  <c r="DF153" i="1"/>
  <c r="CZ153" i="1"/>
  <c r="CV153" i="1"/>
  <c r="H153" i="1"/>
  <c r="DM153" i="1" s="1"/>
  <c r="G153" i="1"/>
  <c r="DH152" i="1"/>
  <c r="CX152" i="1"/>
  <c r="H152" i="1"/>
  <c r="G152" i="1"/>
  <c r="DN151" i="1"/>
  <c r="DJ151" i="1"/>
  <c r="DF151" i="1"/>
  <c r="CZ151" i="1"/>
  <c r="CV151" i="1"/>
  <c r="H151" i="1"/>
  <c r="DM151" i="1" s="1"/>
  <c r="G151" i="1"/>
  <c r="H150" i="1"/>
  <c r="DH150" i="1" s="1"/>
  <c r="G150" i="1"/>
  <c r="DN149" i="1"/>
  <c r="DJ149" i="1"/>
  <c r="DF149" i="1"/>
  <c r="CZ149" i="1"/>
  <c r="CV149" i="1"/>
  <c r="H149" i="1"/>
  <c r="DM149" i="1" s="1"/>
  <c r="G149" i="1"/>
  <c r="DH148" i="1"/>
  <c r="CX148" i="1"/>
  <c r="H148" i="1"/>
  <c r="G148" i="1"/>
  <c r="DN147" i="1"/>
  <c r="DJ147" i="1"/>
  <c r="DF147" i="1"/>
  <c r="CZ147" i="1"/>
  <c r="CV147" i="1"/>
  <c r="H147" i="1"/>
  <c r="DM147" i="1" s="1"/>
  <c r="G147" i="1"/>
  <c r="H146" i="1"/>
  <c r="DM146" i="1" s="1"/>
  <c r="G146" i="1"/>
  <c r="DK145" i="1"/>
  <c r="DE145" i="1"/>
  <c r="CY145" i="1"/>
  <c r="CU145" i="1"/>
  <c r="H145" i="1"/>
  <c r="G145" i="1"/>
  <c r="H144" i="1"/>
  <c r="CV144" i="1" s="1"/>
  <c r="G144" i="1"/>
  <c r="H143" i="1"/>
  <c r="DN143" i="1" s="1"/>
  <c r="G143" i="1"/>
  <c r="H142" i="1"/>
  <c r="G142" i="1"/>
  <c r="DM141" i="1"/>
  <c r="DI141" i="1"/>
  <c r="DE141" i="1"/>
  <c r="CY141" i="1"/>
  <c r="CU141" i="1"/>
  <c r="H141" i="1"/>
  <c r="DN141" i="1" s="1"/>
  <c r="G141" i="1"/>
  <c r="CV140" i="1"/>
  <c r="H140" i="1"/>
  <c r="DL140" i="1" s="1"/>
  <c r="G140" i="1"/>
  <c r="H139" i="1"/>
  <c r="DN139" i="1" s="1"/>
  <c r="G139" i="1"/>
  <c r="H138" i="1"/>
  <c r="G138" i="1"/>
  <c r="DM137" i="1"/>
  <c r="DI137" i="1"/>
  <c r="DE137" i="1"/>
  <c r="CY137" i="1"/>
  <c r="CU137" i="1"/>
  <c r="H137" i="1"/>
  <c r="DN137" i="1" s="1"/>
  <c r="G137" i="1"/>
  <c r="H136" i="1"/>
  <c r="DH136" i="1" s="1"/>
  <c r="G136" i="1"/>
  <c r="DM135" i="1"/>
  <c r="DI135" i="1"/>
  <c r="DE135" i="1"/>
  <c r="CY135" i="1"/>
  <c r="CU135" i="1"/>
  <c r="H135" i="1"/>
  <c r="DN135" i="1" s="1"/>
  <c r="G135" i="1"/>
  <c r="H134" i="1"/>
  <c r="G134" i="1"/>
  <c r="H133" i="1"/>
  <c r="DN133" i="1" s="1"/>
  <c r="G133" i="1"/>
  <c r="DL132" i="1"/>
  <c r="DD132" i="1"/>
  <c r="CV132" i="1"/>
  <c r="H132" i="1"/>
  <c r="DH132" i="1" s="1"/>
  <c r="G132" i="1"/>
  <c r="H131" i="1"/>
  <c r="G131" i="1"/>
  <c r="H130" i="1"/>
  <c r="DN130" i="1" s="1"/>
  <c r="G130" i="1"/>
  <c r="H129" i="1"/>
  <c r="DM129" i="1" s="1"/>
  <c r="G129" i="1"/>
  <c r="DM128" i="1"/>
  <c r="DI128" i="1"/>
  <c r="DE128" i="1"/>
  <c r="CY128" i="1"/>
  <c r="CU128" i="1"/>
  <c r="H128" i="1"/>
  <c r="DN128" i="1" s="1"/>
  <c r="G128" i="1"/>
  <c r="DL127" i="1"/>
  <c r="DH127" i="1"/>
  <c r="DD127" i="1"/>
  <c r="CX127" i="1"/>
  <c r="CT127" i="1"/>
  <c r="H127" i="1"/>
  <c r="DM127" i="1" s="1"/>
  <c r="G127" i="1"/>
  <c r="DL126" i="1"/>
  <c r="DH126" i="1"/>
  <c r="DD126" i="1"/>
  <c r="CX126" i="1"/>
  <c r="CT126" i="1"/>
  <c r="H126" i="1"/>
  <c r="DM126" i="1" s="1"/>
  <c r="G126" i="1"/>
  <c r="DL125" i="1"/>
  <c r="DH125" i="1"/>
  <c r="DD125" i="1"/>
  <c r="CX125" i="1"/>
  <c r="CT125" i="1"/>
  <c r="H125" i="1"/>
  <c r="DM125" i="1" s="1"/>
  <c r="G125" i="1"/>
  <c r="DL124" i="1"/>
  <c r="DH124" i="1"/>
  <c r="DD124" i="1"/>
  <c r="CX124" i="1"/>
  <c r="CT124" i="1"/>
  <c r="H124" i="1"/>
  <c r="DM124" i="1" s="1"/>
  <c r="G124" i="1"/>
  <c r="DL123" i="1"/>
  <c r="DH123" i="1"/>
  <c r="DD123" i="1"/>
  <c r="CX123" i="1"/>
  <c r="CT123" i="1"/>
  <c r="H123" i="1"/>
  <c r="DM123" i="1" s="1"/>
  <c r="G123" i="1"/>
  <c r="DL122" i="1"/>
  <c r="DH122" i="1"/>
  <c r="DD122" i="1"/>
  <c r="CX122" i="1"/>
  <c r="CT122" i="1"/>
  <c r="H122" i="1"/>
  <c r="DM122" i="1" s="1"/>
  <c r="G122" i="1"/>
  <c r="DL121" i="1"/>
  <c r="DH121" i="1"/>
  <c r="DD121" i="1"/>
  <c r="CX121" i="1"/>
  <c r="CT121" i="1"/>
  <c r="H121" i="1"/>
  <c r="DM121" i="1" s="1"/>
  <c r="G121" i="1"/>
  <c r="H120" i="1"/>
  <c r="DM120" i="1" s="1"/>
  <c r="G120" i="1"/>
  <c r="DN119" i="1"/>
  <c r="DJ119" i="1"/>
  <c r="DF119" i="1"/>
  <c r="CZ119" i="1"/>
  <c r="CV119" i="1"/>
  <c r="CR119" i="1"/>
  <c r="CL119" i="1"/>
  <c r="CM119" i="1" s="1"/>
  <c r="CN119" i="1" s="1"/>
  <c r="H119" i="1"/>
  <c r="DM119" i="1" s="1"/>
  <c r="G119" i="1"/>
  <c r="H118" i="1"/>
  <c r="DM118" i="1" s="1"/>
  <c r="G118" i="1"/>
  <c r="H117" i="1"/>
  <c r="DM117" i="1" s="1"/>
  <c r="G117" i="1"/>
  <c r="DM116" i="1"/>
  <c r="DI116" i="1"/>
  <c r="DE116" i="1"/>
  <c r="CY116" i="1"/>
  <c r="CU116" i="1"/>
  <c r="CQ116" i="1"/>
  <c r="CK116" i="1"/>
  <c r="H116" i="1"/>
  <c r="DN116" i="1" s="1"/>
  <c r="G116" i="1"/>
  <c r="H115" i="1"/>
  <c r="DM115" i="1" s="1"/>
  <c r="G115" i="1"/>
  <c r="H114" i="1"/>
  <c r="DN114" i="1" s="1"/>
  <c r="G114" i="1"/>
  <c r="H113" i="1"/>
  <c r="DM113" i="1" s="1"/>
  <c r="G113" i="1"/>
  <c r="H112" i="1"/>
  <c r="DN112" i="1" s="1"/>
  <c r="G112" i="1"/>
  <c r="H111" i="1"/>
  <c r="CT111" i="1" s="1"/>
  <c r="G111" i="1"/>
  <c r="DK110" i="1"/>
  <c r="DC110" i="1"/>
  <c r="CU110" i="1"/>
  <c r="CI110" i="1"/>
  <c r="CA110" i="1"/>
  <c r="BS110" i="1"/>
  <c r="H110" i="1"/>
  <c r="DG110" i="1" s="1"/>
  <c r="G110" i="1"/>
  <c r="H109" i="1"/>
  <c r="DG109" i="1" s="1"/>
  <c r="G109" i="1"/>
  <c r="DK108" i="1"/>
  <c r="DC108" i="1"/>
  <c r="CU108" i="1"/>
  <c r="CI108" i="1"/>
  <c r="CA108" i="1"/>
  <c r="BS108" i="1"/>
  <c r="H108" i="1"/>
  <c r="DG108" i="1" s="1"/>
  <c r="G108" i="1"/>
  <c r="H107" i="1"/>
  <c r="DG107" i="1" s="1"/>
  <c r="G107" i="1"/>
  <c r="DK106" i="1"/>
  <c r="DC106" i="1"/>
  <c r="CU106" i="1"/>
  <c r="CI106" i="1"/>
  <c r="CA106" i="1"/>
  <c r="BS106" i="1"/>
  <c r="H106" i="1"/>
  <c r="DG106" i="1" s="1"/>
  <c r="G106" i="1"/>
  <c r="H105" i="1"/>
  <c r="DG105" i="1" s="1"/>
  <c r="G105" i="1"/>
  <c r="DK104" i="1"/>
  <c r="DC104" i="1"/>
  <c r="CU104" i="1"/>
  <c r="CI104" i="1"/>
  <c r="CA104" i="1"/>
  <c r="BS104" i="1"/>
  <c r="H104" i="1"/>
  <c r="DG104" i="1" s="1"/>
  <c r="G104" i="1"/>
  <c r="H103" i="1"/>
  <c r="DG103" i="1" s="1"/>
  <c r="G103" i="1"/>
  <c r="DK102" i="1"/>
  <c r="DC102" i="1"/>
  <c r="CU102" i="1"/>
  <c r="CI102" i="1"/>
  <c r="CA102" i="1"/>
  <c r="BS102" i="1"/>
  <c r="H102" i="1"/>
  <c r="DG102" i="1" s="1"/>
  <c r="G102" i="1"/>
  <c r="H101" i="1"/>
  <c r="DG101" i="1" s="1"/>
  <c r="G101" i="1"/>
  <c r="DK100" i="1"/>
  <c r="DC100" i="1"/>
  <c r="CU100" i="1"/>
  <c r="CI100" i="1"/>
  <c r="CA100" i="1"/>
  <c r="BS100" i="1"/>
  <c r="H100" i="1"/>
  <c r="DG100" i="1" s="1"/>
  <c r="G100" i="1"/>
  <c r="H99" i="1"/>
  <c r="G99" i="1"/>
  <c r="H98" i="1"/>
  <c r="G98" i="1"/>
  <c r="BL97" i="1"/>
  <c r="H97" i="1"/>
  <c r="G97" i="1"/>
  <c r="H96" i="1"/>
  <c r="G96" i="1"/>
  <c r="H95" i="1"/>
  <c r="G95" i="1"/>
  <c r="H94" i="1"/>
  <c r="G94" i="1"/>
  <c r="H93" i="1"/>
  <c r="DN93" i="1" s="1"/>
  <c r="G93" i="1"/>
  <c r="H92" i="1"/>
  <c r="DN92" i="1" s="1"/>
  <c r="G92" i="1"/>
  <c r="H91" i="1"/>
  <c r="DN91" i="1" s="1"/>
  <c r="G91" i="1"/>
  <c r="H90" i="1"/>
  <c r="DN90" i="1" s="1"/>
  <c r="G90" i="1"/>
  <c r="H89" i="1"/>
  <c r="DM89" i="1" s="1"/>
  <c r="G89" i="1"/>
  <c r="DM88" i="1"/>
  <c r="DI88" i="1"/>
  <c r="DE88" i="1"/>
  <c r="CY88" i="1"/>
  <c r="CU88" i="1"/>
  <c r="CQ88" i="1"/>
  <c r="CK88" i="1"/>
  <c r="CG88" i="1"/>
  <c r="CC88" i="1"/>
  <c r="BW88" i="1"/>
  <c r="BS88" i="1"/>
  <c r="BO88" i="1"/>
  <c r="BI88" i="1"/>
  <c r="BE88" i="1"/>
  <c r="AX88" i="1"/>
  <c r="H88" i="1"/>
  <c r="DN88" i="1" s="1"/>
  <c r="G88" i="1"/>
  <c r="DL87" i="1"/>
  <c r="DH87" i="1"/>
  <c r="DD87" i="1"/>
  <c r="CX87" i="1"/>
  <c r="CT87" i="1"/>
  <c r="CP87" i="1"/>
  <c r="CJ87" i="1"/>
  <c r="CF87" i="1"/>
  <c r="CB87" i="1"/>
  <c r="BV87" i="1"/>
  <c r="BR87" i="1"/>
  <c r="BN87" i="1"/>
  <c r="BH87" i="1"/>
  <c r="BD87" i="1"/>
  <c r="AX87" i="1"/>
  <c r="H87" i="1"/>
  <c r="DM87" i="1" s="1"/>
  <c r="G87" i="1"/>
  <c r="H86" i="1"/>
  <c r="DL86" i="1" s="1"/>
  <c r="G86" i="1"/>
  <c r="DJ85" i="1"/>
  <c r="DF85" i="1"/>
  <c r="CZ85" i="1"/>
  <c r="CV85" i="1"/>
  <c r="CR85" i="1"/>
  <c r="CL85" i="1"/>
  <c r="CH85" i="1"/>
  <c r="CD85" i="1"/>
  <c r="BX85" i="1"/>
  <c r="BT85" i="1"/>
  <c r="BP85" i="1"/>
  <c r="BJ85" i="1"/>
  <c r="BF85" i="1"/>
  <c r="BB85" i="1"/>
  <c r="AV85" i="1"/>
  <c r="AW85" i="1" s="1"/>
  <c r="H85" i="1"/>
  <c r="DM85" i="1" s="1"/>
  <c r="G85" i="1"/>
  <c r="H84" i="1"/>
  <c r="DL84" i="1" s="1"/>
  <c r="G84" i="1"/>
  <c r="DJ83" i="1"/>
  <c r="DF83" i="1"/>
  <c r="CZ83" i="1"/>
  <c r="CV83" i="1"/>
  <c r="CR83" i="1"/>
  <c r="CL83" i="1"/>
  <c r="CH83" i="1"/>
  <c r="CD83" i="1"/>
  <c r="BX83" i="1"/>
  <c r="BT83" i="1"/>
  <c r="BP83" i="1"/>
  <c r="BJ83" i="1"/>
  <c r="BF83" i="1"/>
  <c r="BB83" i="1"/>
  <c r="AV83" i="1"/>
  <c r="AW83" i="1" s="1"/>
  <c r="H83" i="1"/>
  <c r="DM83" i="1" s="1"/>
  <c r="G83" i="1"/>
  <c r="H82" i="1"/>
  <c r="DL82" i="1" s="1"/>
  <c r="G82" i="1"/>
  <c r="H81" i="1"/>
  <c r="G81" i="1"/>
  <c r="H80" i="1"/>
  <c r="DM80" i="1" s="1"/>
  <c r="G80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F78" i="1"/>
  <c r="H77" i="1"/>
  <c r="G77" i="1"/>
  <c r="DM76" i="1"/>
  <c r="H76" i="1"/>
  <c r="DI76" i="1" s="1"/>
  <c r="G76" i="1"/>
  <c r="H75" i="1"/>
  <c r="G75" i="1"/>
  <c r="DM74" i="1"/>
  <c r="DI74" i="1"/>
  <c r="DE74" i="1"/>
  <c r="H74" i="1"/>
  <c r="DN74" i="1" s="1"/>
  <c r="G74" i="1"/>
  <c r="DJ73" i="1"/>
  <c r="H73" i="1"/>
  <c r="G73" i="1"/>
  <c r="DM72" i="1"/>
  <c r="DI72" i="1"/>
  <c r="DE72" i="1"/>
  <c r="CY72" i="1"/>
  <c r="H72" i="1"/>
  <c r="DN72" i="1" s="1"/>
  <c r="G72" i="1"/>
  <c r="DL71" i="1"/>
  <c r="DH71" i="1"/>
  <c r="DD71" i="1"/>
  <c r="CX71" i="1"/>
  <c r="H71" i="1"/>
  <c r="DM71" i="1" s="1"/>
  <c r="G71" i="1"/>
  <c r="DL70" i="1"/>
  <c r="DH70" i="1"/>
  <c r="DD70" i="1"/>
  <c r="CX70" i="1"/>
  <c r="H70" i="1"/>
  <c r="DM70" i="1" s="1"/>
  <c r="G70" i="1"/>
  <c r="H69" i="1"/>
  <c r="G69" i="1"/>
  <c r="H68" i="1"/>
  <c r="DN68" i="1" s="1"/>
  <c r="G68" i="1"/>
  <c r="DK67" i="1"/>
  <c r="DG67" i="1"/>
  <c r="DC67" i="1"/>
  <c r="CW67" i="1"/>
  <c r="CS67" i="1"/>
  <c r="H67" i="1"/>
  <c r="DN67" i="1" s="1"/>
  <c r="G67" i="1"/>
  <c r="H66" i="1"/>
  <c r="G66" i="1"/>
  <c r="DN65" i="1"/>
  <c r="DJ65" i="1"/>
  <c r="DF65" i="1"/>
  <c r="CZ65" i="1"/>
  <c r="CV65" i="1"/>
  <c r="CR65" i="1"/>
  <c r="CL65" i="1"/>
  <c r="CM65" i="1" s="1"/>
  <c r="CN65" i="1" s="1"/>
  <c r="H65" i="1"/>
  <c r="DM65" i="1" s="1"/>
  <c r="G65" i="1"/>
  <c r="DH64" i="1"/>
  <c r="CX64" i="1"/>
  <c r="CP64" i="1"/>
  <c r="H64" i="1"/>
  <c r="G64" i="1"/>
  <c r="DN63" i="1"/>
  <c r="DJ63" i="1"/>
  <c r="DF63" i="1"/>
  <c r="CZ63" i="1"/>
  <c r="CV63" i="1"/>
  <c r="CR63" i="1"/>
  <c r="CL63" i="1"/>
  <c r="CM63" i="1" s="1"/>
  <c r="CN63" i="1" s="1"/>
  <c r="H63" i="1"/>
  <c r="DM63" i="1" s="1"/>
  <c r="G63" i="1"/>
  <c r="H62" i="1"/>
  <c r="G62" i="1"/>
  <c r="DN61" i="1"/>
  <c r="DJ61" i="1"/>
  <c r="DF61" i="1"/>
  <c r="CZ61" i="1"/>
  <c r="CV61" i="1"/>
  <c r="CR61" i="1"/>
  <c r="CL61" i="1"/>
  <c r="CM61" i="1" s="1"/>
  <c r="CN61" i="1" s="1"/>
  <c r="H61" i="1"/>
  <c r="DM61" i="1" s="1"/>
  <c r="G61" i="1"/>
  <c r="H60" i="1"/>
  <c r="G60" i="1"/>
  <c r="DN59" i="1"/>
  <c r="DJ59" i="1"/>
  <c r="DF59" i="1"/>
  <c r="CZ59" i="1"/>
  <c r="CV59" i="1"/>
  <c r="CR59" i="1"/>
  <c r="CL59" i="1"/>
  <c r="CM59" i="1" s="1"/>
  <c r="CN59" i="1" s="1"/>
  <c r="H59" i="1"/>
  <c r="DM59" i="1" s="1"/>
  <c r="G59" i="1"/>
  <c r="H58" i="1"/>
  <c r="DM58" i="1" s="1"/>
  <c r="G58" i="1"/>
  <c r="DN57" i="1"/>
  <c r="DJ57" i="1"/>
  <c r="DF57" i="1"/>
  <c r="CZ57" i="1"/>
  <c r="CV57" i="1"/>
  <c r="CR57" i="1"/>
  <c r="CL57" i="1"/>
  <c r="CH57" i="1"/>
  <c r="H57" i="1"/>
  <c r="DM57" i="1" s="1"/>
  <c r="G57" i="1"/>
  <c r="H56" i="1"/>
  <c r="DM56" i="1" s="1"/>
  <c r="G56" i="1"/>
  <c r="DN55" i="1"/>
  <c r="DJ55" i="1"/>
  <c r="DF55" i="1"/>
  <c r="CZ55" i="1"/>
  <c r="CV55" i="1"/>
  <c r="CR55" i="1"/>
  <c r="CL55" i="1"/>
  <c r="CH55" i="1"/>
  <c r="H55" i="1"/>
  <c r="DM55" i="1" s="1"/>
  <c r="G55" i="1"/>
  <c r="H54" i="1"/>
  <c r="DM54" i="1" s="1"/>
  <c r="G54" i="1"/>
  <c r="DK53" i="1"/>
  <c r="DG53" i="1"/>
  <c r="DC53" i="1"/>
  <c r="CW53" i="1"/>
  <c r="CS53" i="1"/>
  <c r="CO53" i="1"/>
  <c r="CI53" i="1"/>
  <c r="CE53" i="1"/>
  <c r="H53" i="1"/>
  <c r="DN53" i="1" s="1"/>
  <c r="G53" i="1"/>
  <c r="H52" i="1"/>
  <c r="DM52" i="1" s="1"/>
  <c r="G52" i="1"/>
  <c r="DK51" i="1"/>
  <c r="DG51" i="1"/>
  <c r="DC51" i="1"/>
  <c r="CW51" i="1"/>
  <c r="CS51" i="1"/>
  <c r="CO51" i="1"/>
  <c r="CI51" i="1"/>
  <c r="CE51" i="1"/>
  <c r="H51" i="1"/>
  <c r="DN51" i="1" s="1"/>
  <c r="G51" i="1"/>
  <c r="H50" i="1"/>
  <c r="DM50" i="1" s="1"/>
  <c r="G50" i="1"/>
  <c r="DK49" i="1"/>
  <c r="DG49" i="1"/>
  <c r="DC49" i="1"/>
  <c r="CW49" i="1"/>
  <c r="CS49" i="1"/>
  <c r="CO49" i="1"/>
  <c r="CI49" i="1"/>
  <c r="CE49" i="1"/>
  <c r="H49" i="1"/>
  <c r="DN49" i="1" s="1"/>
  <c r="G49" i="1"/>
  <c r="H48" i="1"/>
  <c r="DM48" i="1" s="1"/>
  <c r="G48" i="1"/>
  <c r="H47" i="1"/>
  <c r="DN47" i="1" s="1"/>
  <c r="G47" i="1"/>
  <c r="H46" i="1"/>
  <c r="DM46" i="1" s="1"/>
  <c r="G46" i="1"/>
  <c r="H45" i="1"/>
  <c r="DN45" i="1" s="1"/>
  <c r="G45" i="1"/>
  <c r="H44" i="1"/>
  <c r="DN44" i="1" s="1"/>
  <c r="G44" i="1"/>
  <c r="H43" i="1"/>
  <c r="DN43" i="1" s="1"/>
  <c r="G43" i="1"/>
  <c r="H42" i="1"/>
  <c r="DN42" i="1" s="1"/>
  <c r="G42" i="1"/>
  <c r="H41" i="1"/>
  <c r="DN41" i="1" s="1"/>
  <c r="G41" i="1"/>
  <c r="H40" i="1"/>
  <c r="DN40" i="1" s="1"/>
  <c r="G40" i="1"/>
  <c r="H39" i="1"/>
  <c r="DN39" i="1" s="1"/>
  <c r="G39" i="1"/>
  <c r="AX38" i="1"/>
  <c r="H38" i="1"/>
  <c r="DN38" i="1" s="1"/>
  <c r="G38" i="1"/>
  <c r="AX37" i="1"/>
  <c r="H37" i="1"/>
  <c r="DN37" i="1" s="1"/>
  <c r="G37" i="1"/>
  <c r="AX36" i="1"/>
  <c r="H36" i="1"/>
  <c r="DN36" i="1" s="1"/>
  <c r="G36" i="1"/>
  <c r="AX35" i="1"/>
  <c r="H35" i="1"/>
  <c r="DN35" i="1" s="1"/>
  <c r="G35" i="1"/>
  <c r="AX34" i="1"/>
  <c r="H34" i="1"/>
  <c r="DN34" i="1" s="1"/>
  <c r="G34" i="1"/>
  <c r="DJ33" i="1"/>
  <c r="DF33" i="1"/>
  <c r="CZ33" i="1"/>
  <c r="CV33" i="1"/>
  <c r="CR33" i="1"/>
  <c r="CL33" i="1"/>
  <c r="CH33" i="1"/>
  <c r="CD33" i="1"/>
  <c r="BX33" i="1"/>
  <c r="BT33" i="1"/>
  <c r="BP33" i="1"/>
  <c r="BJ33" i="1"/>
  <c r="BF33" i="1"/>
  <c r="BB33" i="1"/>
  <c r="BB78" i="1" s="1"/>
  <c r="AV33" i="1"/>
  <c r="AV78" i="1" s="1"/>
  <c r="H33" i="1"/>
  <c r="DL33" i="1" s="1"/>
  <c r="G33" i="1"/>
  <c r="G78" i="1" s="1"/>
  <c r="AB31" i="1"/>
  <c r="AA31" i="1"/>
  <c r="Z31" i="1"/>
  <c r="Y31" i="1"/>
  <c r="X31" i="1"/>
  <c r="W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F31" i="1"/>
  <c r="DL30" i="1"/>
  <c r="H30" i="1"/>
  <c r="DM30" i="1" s="1"/>
  <c r="G30" i="1"/>
  <c r="DJ29" i="1"/>
  <c r="H29" i="1"/>
  <c r="G29" i="1"/>
  <c r="H28" i="1"/>
  <c r="DM28" i="1" s="1"/>
  <c r="G28" i="1"/>
  <c r="H27" i="1"/>
  <c r="G27" i="1"/>
  <c r="V26" i="1"/>
  <c r="H26" i="1"/>
  <c r="G26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DN23" i="1"/>
  <c r="DF23" i="1"/>
  <c r="CV23" i="1"/>
  <c r="H23" i="1"/>
  <c r="G23" i="1"/>
  <c r="DJ22" i="1"/>
  <c r="CZ22" i="1"/>
  <c r="CR22" i="1"/>
  <c r="CH22" i="1"/>
  <c r="BX22" i="1"/>
  <c r="H22" i="1"/>
  <c r="G22" i="1"/>
  <c r="DJ21" i="1"/>
  <c r="CZ21" i="1"/>
  <c r="CR21" i="1"/>
  <c r="CH21" i="1"/>
  <c r="BX21" i="1"/>
  <c r="BP21" i="1"/>
  <c r="BF21" i="1"/>
  <c r="AV21" i="1"/>
  <c r="AN21" i="1"/>
  <c r="V21" i="1"/>
  <c r="H21" i="1"/>
  <c r="G21" i="1"/>
  <c r="DJ20" i="1"/>
  <c r="CZ20" i="1"/>
  <c r="CR20" i="1"/>
  <c r="CH20" i="1"/>
  <c r="BX20" i="1"/>
  <c r="BP20" i="1"/>
  <c r="BF20" i="1"/>
  <c r="AV20" i="1"/>
  <c r="AN20" i="1"/>
  <c r="AD20" i="1"/>
  <c r="Z20" i="1"/>
  <c r="V20" i="1"/>
  <c r="H20" i="1"/>
  <c r="G20" i="1"/>
  <c r="V19" i="1"/>
  <c r="H19" i="1"/>
  <c r="G19" i="1"/>
  <c r="V18" i="1"/>
  <c r="H18" i="1"/>
  <c r="DN18" i="1" s="1"/>
  <c r="G18" i="1"/>
  <c r="V17" i="1"/>
  <c r="H17" i="1"/>
  <c r="DN17" i="1" s="1"/>
  <c r="G17" i="1"/>
  <c r="V16" i="1"/>
  <c r="H16" i="1"/>
  <c r="DN16" i="1" s="1"/>
  <c r="G16" i="1"/>
  <c r="V15" i="1"/>
  <c r="H15" i="1"/>
  <c r="DN15" i="1" s="1"/>
  <c r="G15" i="1"/>
  <c r="V14" i="1"/>
  <c r="H14" i="1"/>
  <c r="DN14" i="1" s="1"/>
  <c r="G14" i="1"/>
  <c r="V13" i="1"/>
  <c r="H13" i="1"/>
  <c r="DN13" i="1" s="1"/>
  <c r="G13" i="1"/>
  <c r="V12" i="1"/>
  <c r="H12" i="1"/>
  <c r="DN12" i="1" s="1"/>
  <c r="G12" i="1"/>
  <c r="V11" i="1"/>
  <c r="H11" i="1"/>
  <c r="DN11" i="1" s="1"/>
  <c r="G11" i="1"/>
  <c r="V10" i="1"/>
  <c r="H10" i="1"/>
  <c r="DN10" i="1" s="1"/>
  <c r="G10" i="1"/>
  <c r="V9" i="1"/>
  <c r="H9" i="1"/>
  <c r="DN9" i="1" s="1"/>
  <c r="G9" i="1"/>
  <c r="V8" i="1"/>
  <c r="F8" i="1"/>
  <c r="G8" i="1" s="1"/>
  <c r="V7" i="1"/>
  <c r="V24" i="1" s="1"/>
  <c r="F7" i="1"/>
  <c r="G7" i="1" s="1"/>
  <c r="DM20" i="1" l="1"/>
  <c r="DL20" i="1"/>
  <c r="DH20" i="1"/>
  <c r="DD20" i="1"/>
  <c r="CX20" i="1"/>
  <c r="CT20" i="1"/>
  <c r="CP20" i="1"/>
  <c r="CJ20" i="1"/>
  <c r="CF20" i="1"/>
  <c r="CB20" i="1"/>
  <c r="BV20" i="1"/>
  <c r="BR20" i="1"/>
  <c r="BN20" i="1"/>
  <c r="BH20" i="1"/>
  <c r="BD20" i="1"/>
  <c r="AZ20" i="1"/>
  <c r="AT20" i="1"/>
  <c r="AP20" i="1"/>
  <c r="AL20" i="1"/>
  <c r="AF20" i="1"/>
  <c r="X20" i="1"/>
  <c r="AB20" i="1"/>
  <c r="AH20" i="1"/>
  <c r="AR20" i="1"/>
  <c r="BB20" i="1"/>
  <c r="BJ20" i="1"/>
  <c r="BT20" i="1"/>
  <c r="CD20" i="1"/>
  <c r="CL20" i="1"/>
  <c r="CV20" i="1"/>
  <c r="DF20" i="1"/>
  <c r="DN20" i="1"/>
  <c r="DM21" i="1"/>
  <c r="DL21" i="1"/>
  <c r="DH21" i="1"/>
  <c r="DD21" i="1"/>
  <c r="CX21" i="1"/>
  <c r="CT21" i="1"/>
  <c r="CP21" i="1"/>
  <c r="CJ21" i="1"/>
  <c r="CF21" i="1"/>
  <c r="CB21" i="1"/>
  <c r="BV21" i="1"/>
  <c r="BR21" i="1"/>
  <c r="BN21" i="1"/>
  <c r="BH21" i="1"/>
  <c r="BD21" i="1"/>
  <c r="AZ21" i="1"/>
  <c r="AT21" i="1"/>
  <c r="AP21" i="1"/>
  <c r="AL21" i="1"/>
  <c r="AH21" i="1"/>
  <c r="AR21" i="1"/>
  <c r="BB21" i="1"/>
  <c r="BJ21" i="1"/>
  <c r="BT21" i="1"/>
  <c r="CD21" i="1"/>
  <c r="CL21" i="1"/>
  <c r="CV21" i="1"/>
  <c r="DF21" i="1"/>
  <c r="DN21" i="1"/>
  <c r="DM22" i="1"/>
  <c r="DL22" i="1"/>
  <c r="DH22" i="1"/>
  <c r="DD22" i="1"/>
  <c r="CX22" i="1"/>
  <c r="CT22" i="1"/>
  <c r="CP22" i="1"/>
  <c r="CJ22" i="1"/>
  <c r="CF22" i="1"/>
  <c r="CB22" i="1"/>
  <c r="BV22" i="1"/>
  <c r="CD22" i="1"/>
  <c r="CL22" i="1"/>
  <c r="CV22" i="1"/>
  <c r="DF22" i="1"/>
  <c r="DN22" i="1"/>
  <c r="DM23" i="1"/>
  <c r="DL23" i="1"/>
  <c r="DH23" i="1"/>
  <c r="DD23" i="1"/>
  <c r="CX23" i="1"/>
  <c r="CT23" i="1"/>
  <c r="CZ23" i="1"/>
  <c r="DJ23" i="1"/>
  <c r="CK28" i="1"/>
  <c r="CU28" i="1"/>
  <c r="DE28" i="1"/>
  <c r="DN29" i="1"/>
  <c r="DF29" i="1"/>
  <c r="DN28" i="1"/>
  <c r="DK28" i="1"/>
  <c r="DG28" i="1"/>
  <c r="DC28" i="1"/>
  <c r="CW28" i="1"/>
  <c r="CS28" i="1"/>
  <c r="CO28" i="1"/>
  <c r="CI28" i="1"/>
  <c r="CQ28" i="1"/>
  <c r="CY28" i="1"/>
  <c r="DI28" i="1"/>
  <c r="CA47" i="1"/>
  <c r="CE47" i="1"/>
  <c r="CI47" i="1"/>
  <c r="CO47" i="1"/>
  <c r="CS47" i="1"/>
  <c r="CW47" i="1"/>
  <c r="DC47" i="1"/>
  <c r="DG47" i="1"/>
  <c r="DK47" i="1"/>
  <c r="CJ56" i="1"/>
  <c r="CP56" i="1"/>
  <c r="CT56" i="1"/>
  <c r="CX56" i="1"/>
  <c r="DD56" i="1"/>
  <c r="DH56" i="1"/>
  <c r="DL56" i="1"/>
  <c r="CJ58" i="1"/>
  <c r="CP58" i="1"/>
  <c r="CT58" i="1"/>
  <c r="CX58" i="1"/>
  <c r="DD58" i="1"/>
  <c r="DH58" i="1"/>
  <c r="DL58" i="1"/>
  <c r="DM60" i="1"/>
  <c r="DN60" i="1"/>
  <c r="DJ60" i="1"/>
  <c r="CP60" i="1"/>
  <c r="CT60" i="1"/>
  <c r="CX60" i="1"/>
  <c r="DD60" i="1"/>
  <c r="DH60" i="1"/>
  <c r="DM62" i="1"/>
  <c r="DN62" i="1"/>
  <c r="DJ62" i="1"/>
  <c r="DF62" i="1"/>
  <c r="CZ62" i="1"/>
  <c r="CV62" i="1"/>
  <c r="CR62" i="1"/>
  <c r="CL62" i="1"/>
  <c r="CM62" i="1" s="1"/>
  <c r="CN62" i="1" s="1"/>
  <c r="CT62" i="1"/>
  <c r="DD62" i="1"/>
  <c r="DL62" i="1"/>
  <c r="DM66" i="1"/>
  <c r="DN66" i="1"/>
  <c r="DJ66" i="1"/>
  <c r="DF66" i="1"/>
  <c r="CZ66" i="1"/>
  <c r="CV66" i="1"/>
  <c r="CR66" i="1"/>
  <c r="CL66" i="1"/>
  <c r="CM66" i="1" s="1"/>
  <c r="CN66" i="1" s="1"/>
  <c r="CT66" i="1"/>
  <c r="DD66" i="1"/>
  <c r="DL66" i="1"/>
  <c r="DM81" i="1"/>
  <c r="DL81" i="1"/>
  <c r="DH81" i="1"/>
  <c r="DD81" i="1"/>
  <c r="CX81" i="1"/>
  <c r="CT81" i="1"/>
  <c r="CP81" i="1"/>
  <c r="CJ81" i="1"/>
  <c r="CF81" i="1"/>
  <c r="CB81" i="1"/>
  <c r="BV81" i="1"/>
  <c r="BR81" i="1"/>
  <c r="BN81" i="1"/>
  <c r="BH81" i="1"/>
  <c r="BD81" i="1"/>
  <c r="AZ81" i="1"/>
  <c r="AV81" i="1"/>
  <c r="BB81" i="1"/>
  <c r="BJ81" i="1"/>
  <c r="BT81" i="1"/>
  <c r="CD81" i="1"/>
  <c r="CL81" i="1"/>
  <c r="CV81" i="1"/>
  <c r="DF81" i="1"/>
  <c r="DN30" i="1"/>
  <c r="DO30" i="1" s="1"/>
  <c r="AZ33" i="1"/>
  <c r="AZ78" i="1" s="1"/>
  <c r="BD33" i="1"/>
  <c r="BH33" i="1"/>
  <c r="BN33" i="1"/>
  <c r="BR33" i="1"/>
  <c r="BV33" i="1"/>
  <c r="CB33" i="1"/>
  <c r="CF33" i="1"/>
  <c r="CJ33" i="1"/>
  <c r="CP33" i="1"/>
  <c r="CT33" i="1"/>
  <c r="CX33" i="1"/>
  <c r="DD33" i="1"/>
  <c r="DH33" i="1"/>
  <c r="BW47" i="1"/>
  <c r="CC47" i="1"/>
  <c r="CG47" i="1"/>
  <c r="CK47" i="1"/>
  <c r="CQ47" i="1"/>
  <c r="CU47" i="1"/>
  <c r="CY47" i="1"/>
  <c r="DE47" i="1"/>
  <c r="DI47" i="1"/>
  <c r="DM47" i="1"/>
  <c r="CG49" i="1"/>
  <c r="CK49" i="1"/>
  <c r="CQ49" i="1"/>
  <c r="CU49" i="1"/>
  <c r="CY49" i="1"/>
  <c r="DE49" i="1"/>
  <c r="DI49" i="1"/>
  <c r="DM49" i="1"/>
  <c r="CG51" i="1"/>
  <c r="CK51" i="1"/>
  <c r="CQ51" i="1"/>
  <c r="CU51" i="1"/>
  <c r="CY51" i="1"/>
  <c r="DE51" i="1"/>
  <c r="DI51" i="1"/>
  <c r="DM51" i="1"/>
  <c r="CG53" i="1"/>
  <c r="CK53" i="1"/>
  <c r="CQ53" i="1"/>
  <c r="CU53" i="1"/>
  <c r="CY53" i="1"/>
  <c r="DE53" i="1"/>
  <c r="DI53" i="1"/>
  <c r="DM53" i="1"/>
  <c r="CJ55" i="1"/>
  <c r="CP55" i="1"/>
  <c r="CT55" i="1"/>
  <c r="CX55" i="1"/>
  <c r="DD55" i="1"/>
  <c r="DH55" i="1"/>
  <c r="DL55" i="1"/>
  <c r="CH56" i="1"/>
  <c r="CL56" i="1"/>
  <c r="CR56" i="1"/>
  <c r="CV56" i="1"/>
  <c r="CZ56" i="1"/>
  <c r="DF56" i="1"/>
  <c r="DJ56" i="1"/>
  <c r="DN56" i="1"/>
  <c r="CJ57" i="1"/>
  <c r="CP57" i="1"/>
  <c r="CT57" i="1"/>
  <c r="CX57" i="1"/>
  <c r="DD57" i="1"/>
  <c r="DH57" i="1"/>
  <c r="DL57" i="1"/>
  <c r="CH58" i="1"/>
  <c r="CL58" i="1"/>
  <c r="CR58" i="1"/>
  <c r="CV58" i="1"/>
  <c r="CZ58" i="1"/>
  <c r="DF58" i="1"/>
  <c r="DJ58" i="1"/>
  <c r="DN58" i="1"/>
  <c r="CP59" i="1"/>
  <c r="CT59" i="1"/>
  <c r="CX59" i="1"/>
  <c r="DD59" i="1"/>
  <c r="DH59" i="1"/>
  <c r="DL59" i="1"/>
  <c r="CL60" i="1"/>
  <c r="CM60" i="1" s="1"/>
  <c r="CN60" i="1" s="1"/>
  <c r="CR60" i="1"/>
  <c r="CV60" i="1"/>
  <c r="CZ60" i="1"/>
  <c r="DF60" i="1"/>
  <c r="DL60" i="1"/>
  <c r="CP62" i="1"/>
  <c r="CX62" i="1"/>
  <c r="DH62" i="1"/>
  <c r="DM64" i="1"/>
  <c r="DN64" i="1"/>
  <c r="DJ64" i="1"/>
  <c r="DF64" i="1"/>
  <c r="CZ64" i="1"/>
  <c r="CV64" i="1"/>
  <c r="CR64" i="1"/>
  <c r="CL64" i="1"/>
  <c r="CM64" i="1" s="1"/>
  <c r="CN64" i="1" s="1"/>
  <c r="CT64" i="1"/>
  <c r="DD64" i="1"/>
  <c r="DL64" i="1"/>
  <c r="CP66" i="1"/>
  <c r="CX66" i="1"/>
  <c r="DH66" i="1"/>
  <c r="DN73" i="1"/>
  <c r="DF73" i="1"/>
  <c r="BF81" i="1"/>
  <c r="BP81" i="1"/>
  <c r="BX81" i="1"/>
  <c r="CH81" i="1"/>
  <c r="CR81" i="1"/>
  <c r="CZ81" i="1"/>
  <c r="DJ81" i="1"/>
  <c r="CP61" i="1"/>
  <c r="CT61" i="1"/>
  <c r="CX61" i="1"/>
  <c r="DD61" i="1"/>
  <c r="DH61" i="1"/>
  <c r="DL61" i="1"/>
  <c r="CP63" i="1"/>
  <c r="CT63" i="1"/>
  <c r="CX63" i="1"/>
  <c r="DD63" i="1"/>
  <c r="DH63" i="1"/>
  <c r="DL63" i="1"/>
  <c r="CP65" i="1"/>
  <c r="CT65" i="1"/>
  <c r="CX65" i="1"/>
  <c r="DD65" i="1"/>
  <c r="DH65" i="1"/>
  <c r="DL65" i="1"/>
  <c r="CU67" i="1"/>
  <c r="CY67" i="1"/>
  <c r="DE67" i="1"/>
  <c r="DI67" i="1"/>
  <c r="DM67" i="1"/>
  <c r="CZ70" i="1"/>
  <c r="DF70" i="1"/>
  <c r="DJ70" i="1"/>
  <c r="DN70" i="1"/>
  <c r="CZ71" i="1"/>
  <c r="DF71" i="1"/>
  <c r="DJ71" i="1"/>
  <c r="DN71" i="1"/>
  <c r="DC72" i="1"/>
  <c r="DG72" i="1"/>
  <c r="DK72" i="1"/>
  <c r="DG74" i="1"/>
  <c r="DK74" i="1"/>
  <c r="AZ83" i="1"/>
  <c r="BD83" i="1"/>
  <c r="BH83" i="1"/>
  <c r="BN83" i="1"/>
  <c r="BR83" i="1"/>
  <c r="BV83" i="1"/>
  <c r="CB83" i="1"/>
  <c r="CF83" i="1"/>
  <c r="CJ83" i="1"/>
  <c r="CP83" i="1"/>
  <c r="CT83" i="1"/>
  <c r="CX83" i="1"/>
  <c r="DD83" i="1"/>
  <c r="DH83" i="1"/>
  <c r="DL83" i="1"/>
  <c r="AZ85" i="1"/>
  <c r="BD85" i="1"/>
  <c r="BH85" i="1"/>
  <c r="BN85" i="1"/>
  <c r="BR85" i="1"/>
  <c r="BV85" i="1"/>
  <c r="CB85" i="1"/>
  <c r="CF85" i="1"/>
  <c r="CJ85" i="1"/>
  <c r="CP85" i="1"/>
  <c r="CT85" i="1"/>
  <c r="CX85" i="1"/>
  <c r="DD85" i="1"/>
  <c r="DH85" i="1"/>
  <c r="DL85" i="1"/>
  <c r="BB87" i="1"/>
  <c r="BF87" i="1"/>
  <c r="BJ87" i="1"/>
  <c r="BP87" i="1"/>
  <c r="BT87" i="1"/>
  <c r="BX87" i="1"/>
  <c r="CD87" i="1"/>
  <c r="CH87" i="1"/>
  <c r="CL87" i="1"/>
  <c r="CR87" i="1"/>
  <c r="CV87" i="1"/>
  <c r="CZ87" i="1"/>
  <c r="DF87" i="1"/>
  <c r="DJ87" i="1"/>
  <c r="DN87" i="1"/>
  <c r="BC88" i="1"/>
  <c r="BG88" i="1"/>
  <c r="BM88" i="1"/>
  <c r="BQ88" i="1"/>
  <c r="BU88" i="1"/>
  <c r="CA88" i="1"/>
  <c r="CE88" i="1"/>
  <c r="CI88" i="1"/>
  <c r="CO88" i="1"/>
  <c r="CS88" i="1"/>
  <c r="CW88" i="1"/>
  <c r="DC88" i="1"/>
  <c r="DG88" i="1"/>
  <c r="DK88" i="1"/>
  <c r="BI90" i="1"/>
  <c r="BO90" i="1"/>
  <c r="BS90" i="1"/>
  <c r="BW90" i="1"/>
  <c r="CC90" i="1"/>
  <c r="CG90" i="1"/>
  <c r="CK90" i="1"/>
  <c r="CQ90" i="1"/>
  <c r="BW100" i="1"/>
  <c r="CE100" i="1"/>
  <c r="CQ100" i="1"/>
  <c r="CY100" i="1"/>
  <c r="BS101" i="1"/>
  <c r="CA101" i="1"/>
  <c r="CI101" i="1"/>
  <c r="CU101" i="1"/>
  <c r="DC101" i="1"/>
  <c r="DK101" i="1"/>
  <c r="BW102" i="1"/>
  <c r="CE102" i="1"/>
  <c r="CQ102" i="1"/>
  <c r="CY102" i="1"/>
  <c r="BS103" i="1"/>
  <c r="CA103" i="1"/>
  <c r="CI103" i="1"/>
  <c r="CU103" i="1"/>
  <c r="DC103" i="1"/>
  <c r="DK103" i="1"/>
  <c r="BW104" i="1"/>
  <c r="CE104" i="1"/>
  <c r="CQ104" i="1"/>
  <c r="CY104" i="1"/>
  <c r="BS105" i="1"/>
  <c r="CA105" i="1"/>
  <c r="CI105" i="1"/>
  <c r="CU105" i="1"/>
  <c r="DC105" i="1"/>
  <c r="DK105" i="1"/>
  <c r="BW106" i="1"/>
  <c r="CE106" i="1"/>
  <c r="CQ106" i="1"/>
  <c r="CY106" i="1"/>
  <c r="BS107" i="1"/>
  <c r="CA107" i="1"/>
  <c r="CI107" i="1"/>
  <c r="CU107" i="1"/>
  <c r="DC107" i="1"/>
  <c r="DK107" i="1"/>
  <c r="BW108" i="1"/>
  <c r="CE108" i="1"/>
  <c r="CQ108" i="1"/>
  <c r="CY108" i="1"/>
  <c r="BS109" i="1"/>
  <c r="CA109" i="1"/>
  <c r="CI109" i="1"/>
  <c r="CU109" i="1"/>
  <c r="DC109" i="1"/>
  <c r="DK109" i="1"/>
  <c r="BW110" i="1"/>
  <c r="CE110" i="1"/>
  <c r="CQ110" i="1"/>
  <c r="CY110" i="1"/>
  <c r="BV111" i="1"/>
  <c r="CH111" i="1"/>
  <c r="CP111" i="1"/>
  <c r="BU112" i="1"/>
  <c r="CA112" i="1"/>
  <c r="CE112" i="1"/>
  <c r="CI112" i="1"/>
  <c r="CO112" i="1"/>
  <c r="CS112" i="1"/>
  <c r="CW112" i="1"/>
  <c r="DC112" i="1"/>
  <c r="DG112" i="1"/>
  <c r="DK112" i="1"/>
  <c r="BW114" i="1"/>
  <c r="CC114" i="1"/>
  <c r="CG114" i="1"/>
  <c r="CK114" i="1"/>
  <c r="CQ114" i="1"/>
  <c r="CU114" i="1"/>
  <c r="CY114" i="1"/>
  <c r="DE114" i="1"/>
  <c r="DI114" i="1"/>
  <c r="DM114" i="1"/>
  <c r="CO116" i="1"/>
  <c r="CS116" i="1"/>
  <c r="CW116" i="1"/>
  <c r="DC116" i="1"/>
  <c r="DG116" i="1"/>
  <c r="DK116" i="1"/>
  <c r="CL118" i="1"/>
  <c r="CM118" i="1" s="1"/>
  <c r="CN118" i="1" s="1"/>
  <c r="CR118" i="1"/>
  <c r="CV118" i="1"/>
  <c r="CZ118" i="1"/>
  <c r="DF118" i="1"/>
  <c r="DJ118" i="1"/>
  <c r="DN118" i="1"/>
  <c r="CP119" i="1"/>
  <c r="CT119" i="1"/>
  <c r="CX119" i="1"/>
  <c r="DD119" i="1"/>
  <c r="DH119" i="1"/>
  <c r="DL119" i="1"/>
  <c r="CL120" i="1"/>
  <c r="CM120" i="1" s="1"/>
  <c r="CN120" i="1" s="1"/>
  <c r="CR120" i="1"/>
  <c r="CV120" i="1"/>
  <c r="CZ120" i="1"/>
  <c r="DF120" i="1"/>
  <c r="DJ120" i="1"/>
  <c r="DN120" i="1"/>
  <c r="CV121" i="1"/>
  <c r="CZ121" i="1"/>
  <c r="DF121" i="1"/>
  <c r="DJ121" i="1"/>
  <c r="DN121" i="1"/>
  <c r="CV122" i="1"/>
  <c r="CZ122" i="1"/>
  <c r="DF122" i="1"/>
  <c r="DJ122" i="1"/>
  <c r="DN122" i="1"/>
  <c r="CV123" i="1"/>
  <c r="CZ123" i="1"/>
  <c r="DF123" i="1"/>
  <c r="DJ123" i="1"/>
  <c r="DN123" i="1"/>
  <c r="CV124" i="1"/>
  <c r="CZ124" i="1"/>
  <c r="DF124" i="1"/>
  <c r="DJ124" i="1"/>
  <c r="DN124" i="1"/>
  <c r="CV125" i="1"/>
  <c r="CZ125" i="1"/>
  <c r="DF125" i="1"/>
  <c r="DJ125" i="1"/>
  <c r="DN125" i="1"/>
  <c r="CV126" i="1"/>
  <c r="CZ126" i="1"/>
  <c r="DF126" i="1"/>
  <c r="DJ126" i="1"/>
  <c r="DN126" i="1"/>
  <c r="CV127" i="1"/>
  <c r="CZ127" i="1"/>
  <c r="DF127" i="1"/>
  <c r="DJ127" i="1"/>
  <c r="DN127" i="1"/>
  <c r="CW128" i="1"/>
  <c r="DC128" i="1"/>
  <c r="DG128" i="1"/>
  <c r="DK128" i="1"/>
  <c r="CU130" i="1"/>
  <c r="CY130" i="1"/>
  <c r="DE130" i="1"/>
  <c r="DI130" i="1"/>
  <c r="DM130" i="1"/>
  <c r="CZ132" i="1"/>
  <c r="CU133" i="1"/>
  <c r="CY133" i="1"/>
  <c r="DE133" i="1"/>
  <c r="DI133" i="1"/>
  <c r="DM133" i="1"/>
  <c r="CW135" i="1"/>
  <c r="DC135" i="1"/>
  <c r="DG135" i="1"/>
  <c r="DK135" i="1"/>
  <c r="CV136" i="1"/>
  <c r="DD136" i="1"/>
  <c r="DL136" i="1"/>
  <c r="CW137" i="1"/>
  <c r="DC137" i="1"/>
  <c r="DG137" i="1"/>
  <c r="DK137" i="1"/>
  <c r="CU139" i="1"/>
  <c r="CY139" i="1"/>
  <c r="DE139" i="1"/>
  <c r="DI139" i="1"/>
  <c r="DM139" i="1"/>
  <c r="CZ140" i="1"/>
  <c r="CW141" i="1"/>
  <c r="DC141" i="1"/>
  <c r="DG141" i="1"/>
  <c r="DK141" i="1"/>
  <c r="CU143" i="1"/>
  <c r="CY143" i="1"/>
  <c r="DE143" i="1"/>
  <c r="DI143" i="1"/>
  <c r="DM143" i="1"/>
  <c r="DN145" i="1"/>
  <c r="DM145" i="1"/>
  <c r="DI145" i="1"/>
  <c r="CW145" i="1"/>
  <c r="DC145" i="1"/>
  <c r="DG145" i="1"/>
  <c r="DM148" i="1"/>
  <c r="DN148" i="1"/>
  <c r="DJ148" i="1"/>
  <c r="DF148" i="1"/>
  <c r="CZ148" i="1"/>
  <c r="CV148" i="1"/>
  <c r="DD148" i="1"/>
  <c r="DL148" i="1"/>
  <c r="CX150" i="1"/>
  <c r="DM152" i="1"/>
  <c r="DN152" i="1"/>
  <c r="DJ152" i="1"/>
  <c r="DF152" i="1"/>
  <c r="CZ152" i="1"/>
  <c r="CV152" i="1"/>
  <c r="DD152" i="1"/>
  <c r="DL152" i="1"/>
  <c r="BM90" i="1"/>
  <c r="BQ90" i="1"/>
  <c r="BU90" i="1"/>
  <c r="CA90" i="1"/>
  <c r="CE90" i="1"/>
  <c r="CI90" i="1"/>
  <c r="CO90" i="1"/>
  <c r="CS90" i="1"/>
  <c r="BW101" i="1"/>
  <c r="CE101" i="1"/>
  <c r="CQ101" i="1"/>
  <c r="CY101" i="1"/>
  <c r="BW103" i="1"/>
  <c r="CE103" i="1"/>
  <c r="CQ103" i="1"/>
  <c r="CY103" i="1"/>
  <c r="BW105" i="1"/>
  <c r="CE105" i="1"/>
  <c r="CQ105" i="1"/>
  <c r="CY105" i="1"/>
  <c r="BW107" i="1"/>
  <c r="CE107" i="1"/>
  <c r="CQ107" i="1"/>
  <c r="CY107" i="1"/>
  <c r="BW109" i="1"/>
  <c r="CE109" i="1"/>
  <c r="CQ109" i="1"/>
  <c r="CY109" i="1"/>
  <c r="CD111" i="1"/>
  <c r="CL111" i="1"/>
  <c r="BW112" i="1"/>
  <c r="CC112" i="1"/>
  <c r="CG112" i="1"/>
  <c r="CK112" i="1"/>
  <c r="CQ112" i="1"/>
  <c r="CU112" i="1"/>
  <c r="CY112" i="1"/>
  <c r="DE112" i="1"/>
  <c r="DI112" i="1"/>
  <c r="DM112" i="1"/>
  <c r="CA114" i="1"/>
  <c r="CE114" i="1"/>
  <c r="CI114" i="1"/>
  <c r="CO114" i="1"/>
  <c r="CS114" i="1"/>
  <c r="CW114" i="1"/>
  <c r="DC114" i="1"/>
  <c r="DG114" i="1"/>
  <c r="DK114" i="1"/>
  <c r="CP118" i="1"/>
  <c r="CT118" i="1"/>
  <c r="CX118" i="1"/>
  <c r="DD118" i="1"/>
  <c r="DH118" i="1"/>
  <c r="DL118" i="1"/>
  <c r="CP120" i="1"/>
  <c r="CT120" i="1"/>
  <c r="CX120" i="1"/>
  <c r="DD120" i="1"/>
  <c r="DH120" i="1"/>
  <c r="DL120" i="1"/>
  <c r="CW130" i="1"/>
  <c r="DC130" i="1"/>
  <c r="DG130" i="1"/>
  <c r="DK130" i="1"/>
  <c r="CW133" i="1"/>
  <c r="DC133" i="1"/>
  <c r="DG133" i="1"/>
  <c r="DK133" i="1"/>
  <c r="CZ136" i="1"/>
  <c r="CW139" i="1"/>
  <c r="DC139" i="1"/>
  <c r="DG139" i="1"/>
  <c r="DK139" i="1"/>
  <c r="CW143" i="1"/>
  <c r="DC143" i="1"/>
  <c r="DG143" i="1"/>
  <c r="DK143" i="1"/>
  <c r="DM150" i="1"/>
  <c r="DN150" i="1"/>
  <c r="DJ150" i="1"/>
  <c r="DF150" i="1"/>
  <c r="CZ150" i="1"/>
  <c r="CV150" i="1"/>
  <c r="DD150" i="1"/>
  <c r="DL150" i="1"/>
  <c r="CX147" i="1"/>
  <c r="DD147" i="1"/>
  <c r="DH147" i="1"/>
  <c r="DL147" i="1"/>
  <c r="CX149" i="1"/>
  <c r="DD149" i="1"/>
  <c r="DH149" i="1"/>
  <c r="DL149" i="1"/>
  <c r="CX151" i="1"/>
  <c r="DD151" i="1"/>
  <c r="DH151" i="1"/>
  <c r="DL151" i="1"/>
  <c r="CX153" i="1"/>
  <c r="DD153" i="1"/>
  <c r="DH153" i="1"/>
  <c r="DL153" i="1"/>
  <c r="CV154" i="1"/>
  <c r="CZ154" i="1"/>
  <c r="DF154" i="1"/>
  <c r="DJ154" i="1"/>
  <c r="DN154" i="1"/>
  <c r="CX155" i="1"/>
  <c r="DD155" i="1"/>
  <c r="DH155" i="1"/>
  <c r="DL155" i="1"/>
  <c r="CW156" i="1"/>
  <c r="DC156" i="1"/>
  <c r="DG156" i="1"/>
  <c r="DK156" i="1"/>
  <c r="CZ158" i="1"/>
  <c r="DA158" i="1" s="1"/>
  <c r="DB158" i="1" s="1"/>
  <c r="DF158" i="1"/>
  <c r="DJ158" i="1"/>
  <c r="DN158" i="1"/>
  <c r="DK159" i="1"/>
  <c r="DI161" i="1"/>
  <c r="DM161" i="1"/>
  <c r="DK163" i="1"/>
  <c r="DJ164" i="1"/>
  <c r="DI165" i="1"/>
  <c r="DM165" i="1"/>
  <c r="DK167" i="1"/>
  <c r="DJ168" i="1"/>
  <c r="DL169" i="1"/>
  <c r="DJ170" i="1"/>
  <c r="DN170" i="1"/>
  <c r="DM171" i="1"/>
  <c r="DM173" i="1"/>
  <c r="DD178" i="1"/>
  <c r="DH178" i="1"/>
  <c r="DL178" i="1"/>
  <c r="DC179" i="1"/>
  <c r="DG179" i="1"/>
  <c r="DK179" i="1"/>
  <c r="BH183" i="1"/>
  <c r="BN183" i="1"/>
  <c r="BR183" i="1"/>
  <c r="BV183" i="1"/>
  <c r="CB183" i="1"/>
  <c r="CF183" i="1"/>
  <c r="CJ183" i="1"/>
  <c r="CP183" i="1"/>
  <c r="CT183" i="1"/>
  <c r="CX183" i="1"/>
  <c r="DD183" i="1"/>
  <c r="BJ184" i="1"/>
  <c r="BP184" i="1"/>
  <c r="BT184" i="1"/>
  <c r="AN13" i="2"/>
  <c r="H27" i="2"/>
  <c r="H29" i="2"/>
  <c r="AD33" i="2"/>
  <c r="H40" i="2"/>
  <c r="H41" i="2"/>
  <c r="I44" i="2"/>
  <c r="O44" i="2" s="1"/>
  <c r="AA68" i="2"/>
  <c r="AE68" i="2"/>
  <c r="AI68" i="2"/>
  <c r="AR72" i="2"/>
  <c r="AV72" i="2"/>
  <c r="BB72" i="2"/>
  <c r="BF72" i="2"/>
  <c r="BJ72" i="2"/>
  <c r="BP72" i="2"/>
  <c r="BT72" i="2"/>
  <c r="BX72" i="2"/>
  <c r="CD72" i="2"/>
  <c r="CH72" i="2"/>
  <c r="CL72" i="2"/>
  <c r="CR72" i="2"/>
  <c r="CV72" i="2"/>
  <c r="CZ72" i="2"/>
  <c r="AP74" i="2"/>
  <c r="AT74" i="2"/>
  <c r="AX74" i="2"/>
  <c r="BD74" i="2"/>
  <c r="BH74" i="2"/>
  <c r="BL74" i="2"/>
  <c r="BR74" i="2"/>
  <c r="BV74" i="2"/>
  <c r="BZ74" i="2"/>
  <c r="CF74" i="2"/>
  <c r="CJ74" i="2"/>
  <c r="CN74" i="2"/>
  <c r="CT74" i="2"/>
  <c r="CX74" i="2"/>
  <c r="DB74" i="2"/>
  <c r="AR76" i="2"/>
  <c r="AV76" i="2"/>
  <c r="BB76" i="2"/>
  <c r="BF76" i="2"/>
  <c r="BJ76" i="2"/>
  <c r="BP76" i="2"/>
  <c r="BT76" i="2"/>
  <c r="BX76" i="2"/>
  <c r="CD76" i="2"/>
  <c r="CH76" i="2"/>
  <c r="CL76" i="2"/>
  <c r="CR76" i="2"/>
  <c r="CV76" i="2"/>
  <c r="CZ76" i="2"/>
  <c r="AP78" i="2"/>
  <c r="AT78" i="2"/>
  <c r="AX78" i="2"/>
  <c r="BD78" i="2"/>
  <c r="BH78" i="2"/>
  <c r="BL78" i="2"/>
  <c r="BR78" i="2"/>
  <c r="BV78" i="2"/>
  <c r="BZ78" i="2"/>
  <c r="CF78" i="2"/>
  <c r="CJ78" i="2"/>
  <c r="CN78" i="2"/>
  <c r="CT78" i="2"/>
  <c r="CX78" i="2"/>
  <c r="DB78" i="2"/>
  <c r="AR80" i="2"/>
  <c r="AV80" i="2"/>
  <c r="BB80" i="2"/>
  <c r="BF80" i="2"/>
  <c r="BJ80" i="2"/>
  <c r="BP80" i="2"/>
  <c r="BT80" i="2"/>
  <c r="BX80" i="2"/>
  <c r="CD80" i="2"/>
  <c r="CH80" i="2"/>
  <c r="CL80" i="2"/>
  <c r="CR80" i="2"/>
  <c r="CV80" i="2"/>
  <c r="CZ80" i="2"/>
  <c r="DA82" i="2"/>
  <c r="CZ82" i="2"/>
  <c r="CV82" i="2"/>
  <c r="CR82" i="2"/>
  <c r="CL82" i="2"/>
  <c r="CH82" i="2"/>
  <c r="CD82" i="2"/>
  <c r="BX82" i="2"/>
  <c r="BT82" i="2"/>
  <c r="BP82" i="2"/>
  <c r="BJ82" i="2"/>
  <c r="BF82" i="2"/>
  <c r="BB82" i="2"/>
  <c r="DB82" i="2"/>
  <c r="CX82" i="2"/>
  <c r="CT82" i="2"/>
  <c r="CN82" i="2"/>
  <c r="CJ82" i="2"/>
  <c r="CF82" i="2"/>
  <c r="BZ82" i="2"/>
  <c r="BV82" i="2"/>
  <c r="BR82" i="2"/>
  <c r="BL82" i="2"/>
  <c r="BH82" i="2"/>
  <c r="BD82" i="2"/>
  <c r="AX82" i="2"/>
  <c r="AT82" i="2"/>
  <c r="AP82" i="2"/>
  <c r="AV82" i="2"/>
  <c r="CX154" i="1"/>
  <c r="DD154" i="1"/>
  <c r="DH154" i="1"/>
  <c r="DL154" i="1"/>
  <c r="CY156" i="1"/>
  <c r="DE156" i="1"/>
  <c r="DI156" i="1"/>
  <c r="DM156" i="1"/>
  <c r="DD158" i="1"/>
  <c r="DH158" i="1"/>
  <c r="DL158" i="1"/>
  <c r="DK161" i="1"/>
  <c r="DK165" i="1"/>
  <c r="DL170" i="1"/>
  <c r="DE179" i="1"/>
  <c r="DI179" i="1"/>
  <c r="DM179" i="1"/>
  <c r="BJ183" i="1"/>
  <c r="BP183" i="1"/>
  <c r="BT183" i="1"/>
  <c r="BX183" i="1"/>
  <c r="CD183" i="1"/>
  <c r="CH183" i="1"/>
  <c r="CL183" i="1"/>
  <c r="CR183" i="1"/>
  <c r="CV183" i="1"/>
  <c r="CZ183" i="1"/>
  <c r="DF183" i="1"/>
  <c r="BH184" i="1"/>
  <c r="BN184" i="1"/>
  <c r="BR184" i="1"/>
  <c r="AN23" i="2"/>
  <c r="Z33" i="2"/>
  <c r="Y68" i="2"/>
  <c r="AC68" i="2"/>
  <c r="AG68" i="2"/>
  <c r="AP72" i="2"/>
  <c r="AT72" i="2"/>
  <c r="AX72" i="2"/>
  <c r="BD72" i="2"/>
  <c r="BH72" i="2"/>
  <c r="BL72" i="2"/>
  <c r="BR72" i="2"/>
  <c r="BV72" i="2"/>
  <c r="BZ72" i="2"/>
  <c r="CF72" i="2"/>
  <c r="CJ72" i="2"/>
  <c r="CN72" i="2"/>
  <c r="CT72" i="2"/>
  <c r="CX72" i="2"/>
  <c r="DB72" i="2"/>
  <c r="AR74" i="2"/>
  <c r="AV74" i="2"/>
  <c r="BB74" i="2"/>
  <c r="BF74" i="2"/>
  <c r="BJ74" i="2"/>
  <c r="BP74" i="2"/>
  <c r="BT74" i="2"/>
  <c r="BX74" i="2"/>
  <c r="CD74" i="2"/>
  <c r="CH74" i="2"/>
  <c r="CL74" i="2"/>
  <c r="CR74" i="2"/>
  <c r="CV74" i="2"/>
  <c r="CZ74" i="2"/>
  <c r="AP76" i="2"/>
  <c r="AT76" i="2"/>
  <c r="AX76" i="2"/>
  <c r="BD76" i="2"/>
  <c r="BH76" i="2"/>
  <c r="BL76" i="2"/>
  <c r="BR76" i="2"/>
  <c r="BV76" i="2"/>
  <c r="BZ76" i="2"/>
  <c r="CF76" i="2"/>
  <c r="CJ76" i="2"/>
  <c r="CN76" i="2"/>
  <c r="CT76" i="2"/>
  <c r="CX76" i="2"/>
  <c r="DB76" i="2"/>
  <c r="AR78" i="2"/>
  <c r="AV78" i="2"/>
  <c r="BB78" i="2"/>
  <c r="BF78" i="2"/>
  <c r="BJ78" i="2"/>
  <c r="BP78" i="2"/>
  <c r="BT78" i="2"/>
  <c r="BX78" i="2"/>
  <c r="CD78" i="2"/>
  <c r="CH78" i="2"/>
  <c r="CL78" i="2"/>
  <c r="CR78" i="2"/>
  <c r="CV78" i="2"/>
  <c r="CZ78" i="2"/>
  <c r="AP80" i="2"/>
  <c r="AT80" i="2"/>
  <c r="AX80" i="2"/>
  <c r="BD80" i="2"/>
  <c r="BH80" i="2"/>
  <c r="BL80" i="2"/>
  <c r="BR80" i="2"/>
  <c r="BV80" i="2"/>
  <c r="BZ80" i="2"/>
  <c r="CF80" i="2"/>
  <c r="CJ80" i="2"/>
  <c r="CN80" i="2"/>
  <c r="CT80" i="2"/>
  <c r="CX80" i="2"/>
  <c r="DB80" i="2"/>
  <c r="AP85" i="2"/>
  <c r="AT85" i="2"/>
  <c r="AX85" i="2"/>
  <c r="BD85" i="2"/>
  <c r="BH85" i="2"/>
  <c r="BL85" i="2"/>
  <c r="BR85" i="2"/>
  <c r="BV85" i="2"/>
  <c r="BZ85" i="2"/>
  <c r="CF85" i="2"/>
  <c r="CJ85" i="2"/>
  <c r="CN85" i="2"/>
  <c r="CT85" i="2"/>
  <c r="CX85" i="2"/>
  <c r="DB85" i="2"/>
  <c r="AR87" i="2"/>
  <c r="AV87" i="2"/>
  <c r="BB87" i="2"/>
  <c r="BF87" i="2"/>
  <c r="BJ87" i="2"/>
  <c r="BP87" i="2"/>
  <c r="BT87" i="2"/>
  <c r="BX87" i="2"/>
  <c r="CD87" i="2"/>
  <c r="CH87" i="2"/>
  <c r="CL87" i="2"/>
  <c r="CR87" i="2"/>
  <c r="CV87" i="2"/>
  <c r="CZ87" i="2"/>
  <c r="AW93" i="2"/>
  <c r="BC93" i="2"/>
  <c r="BG93" i="2"/>
  <c r="BK93" i="2"/>
  <c r="BQ93" i="2"/>
  <c r="BU93" i="2"/>
  <c r="BY93" i="2"/>
  <c r="CG93" i="2"/>
  <c r="BA94" i="2"/>
  <c r="BE94" i="2"/>
  <c r="BI94" i="2"/>
  <c r="BO94" i="2"/>
  <c r="BS94" i="2"/>
  <c r="BW94" i="2"/>
  <c r="CC94" i="2"/>
  <c r="CG94" i="2"/>
  <c r="CK94" i="2"/>
  <c r="CQ94" i="2"/>
  <c r="CU94" i="2"/>
  <c r="CY94" i="2"/>
  <c r="DE94" i="2"/>
  <c r="DI94" i="2"/>
  <c r="DM94" i="2"/>
  <c r="AA161" i="2"/>
  <c r="AE161" i="2"/>
  <c r="AA162" i="2"/>
  <c r="AE162" i="2"/>
  <c r="AA163" i="2"/>
  <c r="AE163" i="2"/>
  <c r="AA164" i="2"/>
  <c r="AE164" i="2"/>
  <c r="AA165" i="2"/>
  <c r="AE165" i="2"/>
  <c r="AA166" i="2"/>
  <c r="AE166" i="2"/>
  <c r="AA167" i="2"/>
  <c r="AH168" i="2"/>
  <c r="AE168" i="2"/>
  <c r="AA168" i="2"/>
  <c r="Y168" i="2"/>
  <c r="AG168" i="2"/>
  <c r="AH169" i="2"/>
  <c r="AE169" i="2"/>
  <c r="AA169" i="2"/>
  <c r="Y169" i="2"/>
  <c r="AG169" i="2"/>
  <c r="AH170" i="2"/>
  <c r="AE170" i="2"/>
  <c r="AA170" i="2"/>
  <c r="Y170" i="2"/>
  <c r="AG170" i="2"/>
  <c r="AH171" i="2"/>
  <c r="AE171" i="2"/>
  <c r="AA171" i="2"/>
  <c r="Y171" i="2"/>
  <c r="AG171" i="2"/>
  <c r="AR85" i="2"/>
  <c r="AV85" i="2"/>
  <c r="BB85" i="2"/>
  <c r="BF85" i="2"/>
  <c r="BJ85" i="2"/>
  <c r="BP85" i="2"/>
  <c r="BT85" i="2"/>
  <c r="BX85" i="2"/>
  <c r="CD85" i="2"/>
  <c r="CH85" i="2"/>
  <c r="CL85" i="2"/>
  <c r="CR85" i="2"/>
  <c r="CV85" i="2"/>
  <c r="CZ85" i="2"/>
  <c r="AP87" i="2"/>
  <c r="AT87" i="2"/>
  <c r="AX87" i="2"/>
  <c r="BD87" i="2"/>
  <c r="BH87" i="2"/>
  <c r="BL87" i="2"/>
  <c r="BR87" i="2"/>
  <c r="BV87" i="2"/>
  <c r="BZ87" i="2"/>
  <c r="CF87" i="2"/>
  <c r="CJ87" i="2"/>
  <c r="CN87" i="2"/>
  <c r="CT87" i="2"/>
  <c r="CX87" i="2"/>
  <c r="DB87" i="2"/>
  <c r="BA93" i="2"/>
  <c r="BE93" i="2"/>
  <c r="BI93" i="2"/>
  <c r="BO93" i="2"/>
  <c r="BS93" i="2"/>
  <c r="BW93" i="2"/>
  <c r="CC93" i="2"/>
  <c r="CK93" i="2"/>
  <c r="AW94" i="2"/>
  <c r="BC94" i="2"/>
  <c r="BG94" i="2"/>
  <c r="BK94" i="2"/>
  <c r="BQ94" i="2"/>
  <c r="BU94" i="2"/>
  <c r="BY94" i="2"/>
  <c r="CE94" i="2"/>
  <c r="CI94" i="2"/>
  <c r="CM94" i="2"/>
  <c r="CS94" i="2"/>
  <c r="CW94" i="2"/>
  <c r="DA94" i="2"/>
  <c r="DG94" i="2"/>
  <c r="DK94" i="2"/>
  <c r="Y161" i="2"/>
  <c r="AC161" i="2"/>
  <c r="AG161" i="2"/>
  <c r="Y162" i="2"/>
  <c r="AC162" i="2"/>
  <c r="AG162" i="2"/>
  <c r="Y163" i="2"/>
  <c r="AC163" i="2"/>
  <c r="AG163" i="2"/>
  <c r="Y164" i="2"/>
  <c r="AC164" i="2"/>
  <c r="AG164" i="2"/>
  <c r="Y165" i="2"/>
  <c r="AC165" i="2"/>
  <c r="AG165" i="2"/>
  <c r="Y166" i="2"/>
  <c r="AC166" i="2"/>
  <c r="AG166" i="2"/>
  <c r="AH167" i="2"/>
  <c r="AE167" i="2"/>
  <c r="Y167" i="2"/>
  <c r="AC167" i="2"/>
  <c r="CY183" i="2"/>
  <c r="AE183" i="2"/>
  <c r="AP199" i="2"/>
  <c r="AT199" i="2"/>
  <c r="AX199" i="2"/>
  <c r="BD199" i="2"/>
  <c r="BH199" i="2"/>
  <c r="BL199" i="2"/>
  <c r="BR199" i="2"/>
  <c r="BV199" i="2"/>
  <c r="BZ199" i="2"/>
  <c r="CF199" i="2"/>
  <c r="CJ199" i="2"/>
  <c r="CN199" i="2"/>
  <c r="CT199" i="2"/>
  <c r="CX199" i="2"/>
  <c r="DB199" i="2"/>
  <c r="AR200" i="2"/>
  <c r="AV200" i="2"/>
  <c r="BB200" i="2"/>
  <c r="BF200" i="2"/>
  <c r="BJ200" i="2"/>
  <c r="BP200" i="2"/>
  <c r="BT200" i="2"/>
  <c r="BX200" i="2"/>
  <c r="CD200" i="2"/>
  <c r="CH200" i="2"/>
  <c r="CL200" i="2"/>
  <c r="CR200" i="2"/>
  <c r="CV200" i="2"/>
  <c r="CZ200" i="2"/>
  <c r="AU201" i="2"/>
  <c r="BA201" i="2"/>
  <c r="BE201" i="2"/>
  <c r="BI201" i="2"/>
  <c r="BO201" i="2"/>
  <c r="BS201" i="2"/>
  <c r="BW201" i="2"/>
  <c r="CC201" i="2"/>
  <c r="CG201" i="2"/>
  <c r="CK201" i="2"/>
  <c r="CQ201" i="2"/>
  <c r="CU201" i="2"/>
  <c r="CY201" i="2"/>
  <c r="DE201" i="2"/>
  <c r="DI201" i="2"/>
  <c r="AU202" i="2"/>
  <c r="BA202" i="2"/>
  <c r="BE202" i="2"/>
  <c r="BI202" i="2"/>
  <c r="BO202" i="2"/>
  <c r="BS202" i="2"/>
  <c r="AU203" i="2"/>
  <c r="BA203" i="2"/>
  <c r="BI203" i="2"/>
  <c r="AU204" i="2"/>
  <c r="BA204" i="2"/>
  <c r="BE204" i="2"/>
  <c r="BI204" i="2"/>
  <c r="BO204" i="2"/>
  <c r="BS204" i="2"/>
  <c r="BW204" i="2"/>
  <c r="CC204" i="2"/>
  <c r="CG204" i="2"/>
  <c r="CK204" i="2"/>
  <c r="CQ204" i="2"/>
  <c r="CU204" i="2"/>
  <c r="CY204" i="2"/>
  <c r="DE204" i="2"/>
  <c r="DI204" i="2"/>
  <c r="AW205" i="2"/>
  <c r="BC205" i="2"/>
  <c r="BG205" i="2"/>
  <c r="BK205" i="2"/>
  <c r="BQ205" i="2"/>
  <c r="BU205" i="2"/>
  <c r="AP195" i="2"/>
  <c r="AP200" i="2"/>
  <c r="AT200" i="2"/>
  <c r="AX200" i="2"/>
  <c r="BD200" i="2"/>
  <c r="BH200" i="2"/>
  <c r="BL200" i="2"/>
  <c r="BR200" i="2"/>
  <c r="BV200" i="2"/>
  <c r="BZ200" i="2"/>
  <c r="CF200" i="2"/>
  <c r="CJ200" i="2"/>
  <c r="CN200" i="2"/>
  <c r="CT200" i="2"/>
  <c r="CX200" i="2"/>
  <c r="DB200" i="2"/>
  <c r="AU205" i="2"/>
  <c r="BA205" i="2"/>
  <c r="BE205" i="2"/>
  <c r="BI205" i="2"/>
  <c r="BO205" i="2"/>
  <c r="BS205" i="2"/>
  <c r="O39" i="2"/>
  <c r="M39" i="2"/>
  <c r="K39" i="2"/>
  <c r="L39" i="2"/>
  <c r="N39" i="2"/>
  <c r="H7" i="2"/>
  <c r="H8" i="2"/>
  <c r="H9" i="2"/>
  <c r="H10" i="2"/>
  <c r="H11" i="2"/>
  <c r="H12" i="2"/>
  <c r="H13" i="2"/>
  <c r="G37" i="2"/>
  <c r="I25" i="2"/>
  <c r="H26" i="2"/>
  <c r="H37" i="2" s="1"/>
  <c r="AN32" i="2"/>
  <c r="AN37" i="2" s="1"/>
  <c r="AG33" i="2"/>
  <c r="AE33" i="2"/>
  <c r="AC33" i="2"/>
  <c r="AA33" i="2"/>
  <c r="Y33" i="2"/>
  <c r="X33" i="2"/>
  <c r="AB33" i="2"/>
  <c r="AF33" i="2"/>
  <c r="Z34" i="2"/>
  <c r="AD34" i="2"/>
  <c r="AN35" i="2"/>
  <c r="AH35" i="2"/>
  <c r="AF35" i="2"/>
  <c r="AD35" i="2"/>
  <c r="AB35" i="2"/>
  <c r="Z35" i="2"/>
  <c r="X35" i="2"/>
  <c r="AA35" i="2"/>
  <c r="AE35" i="2"/>
  <c r="AI35" i="2"/>
  <c r="O40" i="2"/>
  <c r="M40" i="2"/>
  <c r="L40" i="2"/>
  <c r="I43" i="2"/>
  <c r="I95" i="2" s="1"/>
  <c r="AK95" i="2"/>
  <c r="AN50" i="2"/>
  <c r="Z57" i="2"/>
  <c r="Z69" i="2"/>
  <c r="AD69" i="2"/>
  <c r="Z71" i="2"/>
  <c r="AD71" i="2"/>
  <c r="AO73" i="2"/>
  <c r="AS73" i="2"/>
  <c r="AW73" i="2"/>
  <c r="BE73" i="2"/>
  <c r="BI73" i="2"/>
  <c r="BM73" i="2"/>
  <c r="BQ73" i="2"/>
  <c r="BU73" i="2"/>
  <c r="BY73" i="2"/>
  <c r="CG73" i="2"/>
  <c r="CK73" i="2"/>
  <c r="CO73" i="2"/>
  <c r="CS73" i="2"/>
  <c r="CW73" i="2"/>
  <c r="AO75" i="2"/>
  <c r="AS75" i="2"/>
  <c r="AW75" i="2"/>
  <c r="BE75" i="2"/>
  <c r="BI75" i="2"/>
  <c r="BM75" i="2"/>
  <c r="BQ75" i="2"/>
  <c r="I7" i="2"/>
  <c r="I23" i="2" s="1"/>
  <c r="AG34" i="2"/>
  <c r="AE34" i="2"/>
  <c r="AC34" i="2"/>
  <c r="AA34" i="2"/>
  <c r="Y34" i="2"/>
  <c r="X34" i="2"/>
  <c r="AB34" i="2"/>
  <c r="AF34" i="2"/>
  <c r="G95" i="2"/>
  <c r="H39" i="2"/>
  <c r="H95" i="2" s="1"/>
  <c r="AN95" i="2"/>
  <c r="P41" i="2"/>
  <c r="N41" i="2"/>
  <c r="L41" i="2"/>
  <c r="K41" i="2"/>
  <c r="O41" i="2"/>
  <c r="O42" i="2"/>
  <c r="M42" i="2"/>
  <c r="L42" i="2"/>
  <c r="P42" i="2"/>
  <c r="AG57" i="2"/>
  <c r="AE57" i="2"/>
  <c r="AC57" i="2"/>
  <c r="AA57" i="2"/>
  <c r="Y57" i="2"/>
  <c r="X57" i="2"/>
  <c r="AB57" i="2"/>
  <c r="AF57" i="2"/>
  <c r="AI69" i="2"/>
  <c r="AG69" i="2"/>
  <c r="AE69" i="2"/>
  <c r="AC69" i="2"/>
  <c r="AA69" i="2"/>
  <c r="Y69" i="2"/>
  <c r="X69" i="2"/>
  <c r="AB69" i="2"/>
  <c r="AF69" i="2"/>
  <c r="AI71" i="2"/>
  <c r="AG71" i="2"/>
  <c r="AE71" i="2"/>
  <c r="AC71" i="2"/>
  <c r="AA71" i="2"/>
  <c r="Y71" i="2"/>
  <c r="X71" i="2"/>
  <c r="AB71" i="2"/>
  <c r="AF71" i="2"/>
  <c r="DB73" i="2"/>
  <c r="CZ73" i="2"/>
  <c r="CX73" i="2"/>
  <c r="CV73" i="2"/>
  <c r="CT73" i="2"/>
  <c r="CR73" i="2"/>
  <c r="CN73" i="2"/>
  <c r="CL73" i="2"/>
  <c r="CJ73" i="2"/>
  <c r="CH73" i="2"/>
  <c r="CF73" i="2"/>
  <c r="CD73" i="2"/>
  <c r="BZ73" i="2"/>
  <c r="BX73" i="2"/>
  <c r="BV73" i="2"/>
  <c r="BT73" i="2"/>
  <c r="BR73" i="2"/>
  <c r="BP73" i="2"/>
  <c r="BL73" i="2"/>
  <c r="BJ73" i="2"/>
  <c r="BH73" i="2"/>
  <c r="BF73" i="2"/>
  <c r="BD73" i="2"/>
  <c r="BB73" i="2"/>
  <c r="AX73" i="2"/>
  <c r="AV73" i="2"/>
  <c r="AT73" i="2"/>
  <c r="AR73" i="2"/>
  <c r="AP73" i="2"/>
  <c r="AI73" i="2"/>
  <c r="AJ73" i="2" s="1"/>
  <c r="AQ73" i="2"/>
  <c r="AU73" i="2"/>
  <c r="AY73" i="2"/>
  <c r="BC73" i="2"/>
  <c r="BG73" i="2"/>
  <c r="BK73" i="2"/>
  <c r="BS73" i="2"/>
  <c r="BW73" i="2"/>
  <c r="CA73" i="2"/>
  <c r="CE73" i="2"/>
  <c r="CI73" i="2"/>
  <c r="CM73" i="2"/>
  <c r="CU73" i="2"/>
  <c r="CY73" i="2"/>
  <c r="DB75" i="2"/>
  <c r="CZ75" i="2"/>
  <c r="CX75" i="2"/>
  <c r="CV75" i="2"/>
  <c r="CT75" i="2"/>
  <c r="CR75" i="2"/>
  <c r="CN75" i="2"/>
  <c r="CL75" i="2"/>
  <c r="CJ75" i="2"/>
  <c r="CH75" i="2"/>
  <c r="CF75" i="2"/>
  <c r="CD75" i="2"/>
  <c r="BZ75" i="2"/>
  <c r="BX75" i="2"/>
  <c r="BV75" i="2"/>
  <c r="BT75" i="2"/>
  <c r="BR75" i="2"/>
  <c r="BP75" i="2"/>
  <c r="BL75" i="2"/>
  <c r="BJ75" i="2"/>
  <c r="BH75" i="2"/>
  <c r="BF75" i="2"/>
  <c r="BD75" i="2"/>
  <c r="BB75" i="2"/>
  <c r="AX75" i="2"/>
  <c r="AV75" i="2"/>
  <c r="AT75" i="2"/>
  <c r="AR75" i="2"/>
  <c r="AP75" i="2"/>
  <c r="DA75" i="2"/>
  <c r="CY75" i="2"/>
  <c r="CW75" i="2"/>
  <c r="CU75" i="2"/>
  <c r="CS75" i="2"/>
  <c r="CO75" i="2"/>
  <c r="CM75" i="2"/>
  <c r="CK75" i="2"/>
  <c r="CI75" i="2"/>
  <c r="CG75" i="2"/>
  <c r="CE75" i="2"/>
  <c r="CA75" i="2"/>
  <c r="BY75" i="2"/>
  <c r="AI75" i="2"/>
  <c r="AJ75" i="2" s="1"/>
  <c r="AQ75" i="2"/>
  <c r="AU75" i="2"/>
  <c r="AY75" i="2"/>
  <c r="BC75" i="2"/>
  <c r="BG75" i="2"/>
  <c r="BK75" i="2"/>
  <c r="BS75" i="2"/>
  <c r="BW75" i="2"/>
  <c r="AI77" i="2"/>
  <c r="AJ77" i="2" s="1"/>
  <c r="AO77" i="2"/>
  <c r="AQ77" i="2"/>
  <c r="AS77" i="2"/>
  <c r="AU77" i="2"/>
  <c r="AW77" i="2"/>
  <c r="AY77" i="2"/>
  <c r="BC77" i="2"/>
  <c r="BE77" i="2"/>
  <c r="BG77" i="2"/>
  <c r="BI77" i="2"/>
  <c r="BK77" i="2"/>
  <c r="BM77" i="2"/>
  <c r="BQ77" i="2"/>
  <c r="BS77" i="2"/>
  <c r="BU77" i="2"/>
  <c r="BW77" i="2"/>
  <c r="BY77" i="2"/>
  <c r="CA77" i="2"/>
  <c r="CE77" i="2"/>
  <c r="CG77" i="2"/>
  <c r="CI77" i="2"/>
  <c r="CK77" i="2"/>
  <c r="CM77" i="2"/>
  <c r="CO77" i="2"/>
  <c r="CS77" i="2"/>
  <c r="CU77" i="2"/>
  <c r="CW77" i="2"/>
  <c r="CY77" i="2"/>
  <c r="DA77" i="2"/>
  <c r="AI79" i="2"/>
  <c r="AJ79" i="2" s="1"/>
  <c r="AO79" i="2"/>
  <c r="AQ79" i="2"/>
  <c r="AS79" i="2"/>
  <c r="AU79" i="2"/>
  <c r="AW79" i="2"/>
  <c r="AY79" i="2"/>
  <c r="BC79" i="2"/>
  <c r="BE79" i="2"/>
  <c r="BG79" i="2"/>
  <c r="BI79" i="2"/>
  <c r="BK79" i="2"/>
  <c r="BM79" i="2"/>
  <c r="BQ79" i="2"/>
  <c r="BS79" i="2"/>
  <c r="BU79" i="2"/>
  <c r="BW79" i="2"/>
  <c r="BY79" i="2"/>
  <c r="CA79" i="2"/>
  <c r="CE79" i="2"/>
  <c r="CG79" i="2"/>
  <c r="CI79" i="2"/>
  <c r="CK79" i="2"/>
  <c r="CM79" i="2"/>
  <c r="CO79" i="2"/>
  <c r="CS79" i="2"/>
  <c r="CU79" i="2"/>
  <c r="CW79" i="2"/>
  <c r="CY79" i="2"/>
  <c r="DA79" i="2"/>
  <c r="AI81" i="2"/>
  <c r="AJ81" i="2" s="1"/>
  <c r="AO81" i="2"/>
  <c r="AQ81" i="2"/>
  <c r="AS81" i="2"/>
  <c r="AU81" i="2"/>
  <c r="AW81" i="2"/>
  <c r="AY81" i="2"/>
  <c r="BC81" i="2"/>
  <c r="BE81" i="2"/>
  <c r="BG81" i="2"/>
  <c r="BI81" i="2"/>
  <c r="BK81" i="2"/>
  <c r="BM81" i="2"/>
  <c r="BQ81" i="2"/>
  <c r="BS81" i="2"/>
  <c r="BU81" i="2"/>
  <c r="BW81" i="2"/>
  <c r="BY81" i="2"/>
  <c r="CA81" i="2"/>
  <c r="CE81" i="2"/>
  <c r="CG81" i="2"/>
  <c r="CI81" i="2"/>
  <c r="CK81" i="2"/>
  <c r="CM81" i="2"/>
  <c r="CO81" i="2"/>
  <c r="CS81" i="2"/>
  <c r="CU81" i="2"/>
  <c r="CW81" i="2"/>
  <c r="CY81" i="2"/>
  <c r="DA81" i="2"/>
  <c r="AH83" i="2"/>
  <c r="AP83" i="2"/>
  <c r="AR83" i="2"/>
  <c r="AT83" i="2"/>
  <c r="AV83" i="2"/>
  <c r="AX83" i="2"/>
  <c r="BB83" i="2"/>
  <c r="BD83" i="2"/>
  <c r="BF83" i="2"/>
  <c r="BH83" i="2"/>
  <c r="BJ83" i="2"/>
  <c r="BL83" i="2"/>
  <c r="BP83" i="2"/>
  <c r="BR83" i="2"/>
  <c r="BT83" i="2"/>
  <c r="BV83" i="2"/>
  <c r="BX83" i="2"/>
  <c r="BZ83" i="2"/>
  <c r="CD83" i="2"/>
  <c r="CF83" i="2"/>
  <c r="CH83" i="2"/>
  <c r="CJ83" i="2"/>
  <c r="CL83" i="2"/>
  <c r="CN83" i="2"/>
  <c r="CR83" i="2"/>
  <c r="CT83" i="2"/>
  <c r="CV83" i="2"/>
  <c r="CX83" i="2"/>
  <c r="CZ83" i="2"/>
  <c r="DB83" i="2"/>
  <c r="AI84" i="2"/>
  <c r="AJ84" i="2" s="1"/>
  <c r="AO84" i="2"/>
  <c r="AQ84" i="2"/>
  <c r="AS84" i="2"/>
  <c r="AU84" i="2"/>
  <c r="AW84" i="2"/>
  <c r="AY84" i="2"/>
  <c r="BC84" i="2"/>
  <c r="BE84" i="2"/>
  <c r="BG84" i="2"/>
  <c r="BI84" i="2"/>
  <c r="BK84" i="2"/>
  <c r="BM84" i="2"/>
  <c r="BQ84" i="2"/>
  <c r="BS84" i="2"/>
  <c r="BU84" i="2"/>
  <c r="BW84" i="2"/>
  <c r="BY84" i="2"/>
  <c r="CA84" i="2"/>
  <c r="CE84" i="2"/>
  <c r="CG84" i="2"/>
  <c r="CI84" i="2"/>
  <c r="CK84" i="2"/>
  <c r="CM84" i="2"/>
  <c r="CO84" i="2"/>
  <c r="CS84" i="2"/>
  <c r="CU84" i="2"/>
  <c r="CW84" i="2"/>
  <c r="CY84" i="2"/>
  <c r="DA84" i="2"/>
  <c r="AI86" i="2"/>
  <c r="AJ86" i="2" s="1"/>
  <c r="AO86" i="2"/>
  <c r="AQ86" i="2"/>
  <c r="AS86" i="2"/>
  <c r="AU86" i="2"/>
  <c r="AW86" i="2"/>
  <c r="AY86" i="2"/>
  <c r="BC86" i="2"/>
  <c r="BE86" i="2"/>
  <c r="BG86" i="2"/>
  <c r="BI86" i="2"/>
  <c r="BK86" i="2"/>
  <c r="BM86" i="2"/>
  <c r="BQ86" i="2"/>
  <c r="BS86" i="2"/>
  <c r="BU86" i="2"/>
  <c r="BW86" i="2"/>
  <c r="BY86" i="2"/>
  <c r="CA86" i="2"/>
  <c r="CE86" i="2"/>
  <c r="CG86" i="2"/>
  <c r="CI86" i="2"/>
  <c r="CK86" i="2"/>
  <c r="CM86" i="2"/>
  <c r="CO86" i="2"/>
  <c r="CS86" i="2"/>
  <c r="CU86" i="2"/>
  <c r="CW86" i="2"/>
  <c r="CY86" i="2"/>
  <c r="DA86" i="2"/>
  <c r="CS93" i="2"/>
  <c r="CW93" i="2"/>
  <c r="DA93" i="2"/>
  <c r="DE93" i="2"/>
  <c r="DI93" i="2"/>
  <c r="AL95" i="2"/>
  <c r="AL211" i="2" s="1"/>
  <c r="X68" i="2"/>
  <c r="Z68" i="2"/>
  <c r="AB68" i="2"/>
  <c r="AD68" i="2"/>
  <c r="AF68" i="2"/>
  <c r="AI72" i="2"/>
  <c r="AJ72" i="2" s="1"/>
  <c r="AO72" i="2"/>
  <c r="AQ72" i="2"/>
  <c r="AS72" i="2"/>
  <c r="AU72" i="2"/>
  <c r="AW72" i="2"/>
  <c r="AY72" i="2"/>
  <c r="BC72" i="2"/>
  <c r="BE72" i="2"/>
  <c r="BG72" i="2"/>
  <c r="BI72" i="2"/>
  <c r="BK72" i="2"/>
  <c r="BM72" i="2"/>
  <c r="BQ72" i="2"/>
  <c r="BS72" i="2"/>
  <c r="BU72" i="2"/>
  <c r="BW72" i="2"/>
  <c r="BY72" i="2"/>
  <c r="CA72" i="2"/>
  <c r="CE72" i="2"/>
  <c r="CG72" i="2"/>
  <c r="CI72" i="2"/>
  <c r="CK72" i="2"/>
  <c r="CM72" i="2"/>
  <c r="CO72" i="2"/>
  <c r="CS72" i="2"/>
  <c r="CU72" i="2"/>
  <c r="CW72" i="2"/>
  <c r="CY72" i="2"/>
  <c r="AI74" i="2"/>
  <c r="AJ74" i="2" s="1"/>
  <c r="AO74" i="2"/>
  <c r="AQ74" i="2"/>
  <c r="AS74" i="2"/>
  <c r="AU74" i="2"/>
  <c r="AW74" i="2"/>
  <c r="AY74" i="2"/>
  <c r="BC74" i="2"/>
  <c r="BE74" i="2"/>
  <c r="BG74" i="2"/>
  <c r="BI74" i="2"/>
  <c r="BK74" i="2"/>
  <c r="BM74" i="2"/>
  <c r="BQ74" i="2"/>
  <c r="BS74" i="2"/>
  <c r="BU74" i="2"/>
  <c r="BW74" i="2"/>
  <c r="BY74" i="2"/>
  <c r="CA74" i="2"/>
  <c r="CE74" i="2"/>
  <c r="CG74" i="2"/>
  <c r="CI74" i="2"/>
  <c r="CK74" i="2"/>
  <c r="CM74" i="2"/>
  <c r="CO74" i="2"/>
  <c r="CS74" i="2"/>
  <c r="CU74" i="2"/>
  <c r="CW74" i="2"/>
  <c r="CY74" i="2"/>
  <c r="AI76" i="2"/>
  <c r="AJ76" i="2" s="1"/>
  <c r="AO76" i="2"/>
  <c r="AQ76" i="2"/>
  <c r="AS76" i="2"/>
  <c r="AU76" i="2"/>
  <c r="AW76" i="2"/>
  <c r="AY76" i="2"/>
  <c r="BC76" i="2"/>
  <c r="BE76" i="2"/>
  <c r="BG76" i="2"/>
  <c r="BI76" i="2"/>
  <c r="BK76" i="2"/>
  <c r="BM76" i="2"/>
  <c r="BQ76" i="2"/>
  <c r="BS76" i="2"/>
  <c r="BU76" i="2"/>
  <c r="BW76" i="2"/>
  <c r="BY76" i="2"/>
  <c r="CA76" i="2"/>
  <c r="CE76" i="2"/>
  <c r="CG76" i="2"/>
  <c r="CI76" i="2"/>
  <c r="CK76" i="2"/>
  <c r="CM76" i="2"/>
  <c r="CO76" i="2"/>
  <c r="CS76" i="2"/>
  <c r="CU76" i="2"/>
  <c r="CW76" i="2"/>
  <c r="CY76" i="2"/>
  <c r="AP77" i="2"/>
  <c r="AR77" i="2"/>
  <c r="AT77" i="2"/>
  <c r="AV77" i="2"/>
  <c r="AX77" i="2"/>
  <c r="BB77" i="2"/>
  <c r="BD77" i="2"/>
  <c r="BF77" i="2"/>
  <c r="BH77" i="2"/>
  <c r="BJ77" i="2"/>
  <c r="BL77" i="2"/>
  <c r="BP77" i="2"/>
  <c r="BR77" i="2"/>
  <c r="BT77" i="2"/>
  <c r="BV77" i="2"/>
  <c r="BX77" i="2"/>
  <c r="BZ77" i="2"/>
  <c r="CD77" i="2"/>
  <c r="CF77" i="2"/>
  <c r="CH77" i="2"/>
  <c r="CJ77" i="2"/>
  <c r="CL77" i="2"/>
  <c r="CN77" i="2"/>
  <c r="CR77" i="2"/>
  <c r="CT77" i="2"/>
  <c r="CV77" i="2"/>
  <c r="CX77" i="2"/>
  <c r="CZ77" i="2"/>
  <c r="AI78" i="2"/>
  <c r="AJ78" i="2" s="1"/>
  <c r="AO78" i="2"/>
  <c r="AQ78" i="2"/>
  <c r="AS78" i="2"/>
  <c r="AU78" i="2"/>
  <c r="AW78" i="2"/>
  <c r="AY78" i="2"/>
  <c r="BC78" i="2"/>
  <c r="BE78" i="2"/>
  <c r="BG78" i="2"/>
  <c r="BI78" i="2"/>
  <c r="BK78" i="2"/>
  <c r="BM78" i="2"/>
  <c r="BQ78" i="2"/>
  <c r="BS78" i="2"/>
  <c r="BU78" i="2"/>
  <c r="BW78" i="2"/>
  <c r="BY78" i="2"/>
  <c r="CA78" i="2"/>
  <c r="CE78" i="2"/>
  <c r="CG78" i="2"/>
  <c r="CI78" i="2"/>
  <c r="CK78" i="2"/>
  <c r="CM78" i="2"/>
  <c r="CO78" i="2"/>
  <c r="CS78" i="2"/>
  <c r="CU78" i="2"/>
  <c r="CW78" i="2"/>
  <c r="CY78" i="2"/>
  <c r="AP79" i="2"/>
  <c r="AR79" i="2"/>
  <c r="AT79" i="2"/>
  <c r="AV79" i="2"/>
  <c r="AX79" i="2"/>
  <c r="BB79" i="2"/>
  <c r="BD79" i="2"/>
  <c r="BF79" i="2"/>
  <c r="BH79" i="2"/>
  <c r="BJ79" i="2"/>
  <c r="BL79" i="2"/>
  <c r="BP79" i="2"/>
  <c r="BR79" i="2"/>
  <c r="BT79" i="2"/>
  <c r="BV79" i="2"/>
  <c r="BX79" i="2"/>
  <c r="BZ79" i="2"/>
  <c r="CD79" i="2"/>
  <c r="CF79" i="2"/>
  <c r="CH79" i="2"/>
  <c r="CJ79" i="2"/>
  <c r="CL79" i="2"/>
  <c r="CN79" i="2"/>
  <c r="CR79" i="2"/>
  <c r="CT79" i="2"/>
  <c r="CV79" i="2"/>
  <c r="CX79" i="2"/>
  <c r="CZ79" i="2"/>
  <c r="AI80" i="2"/>
  <c r="AJ80" i="2" s="1"/>
  <c r="AO80" i="2"/>
  <c r="AQ80" i="2"/>
  <c r="AS80" i="2"/>
  <c r="AU80" i="2"/>
  <c r="AW80" i="2"/>
  <c r="AY80" i="2"/>
  <c r="BC80" i="2"/>
  <c r="BE80" i="2"/>
  <c r="BG80" i="2"/>
  <c r="BI80" i="2"/>
  <c r="BK80" i="2"/>
  <c r="BM80" i="2"/>
  <c r="BQ80" i="2"/>
  <c r="BS80" i="2"/>
  <c r="BU80" i="2"/>
  <c r="BW80" i="2"/>
  <c r="BY80" i="2"/>
  <c r="CA80" i="2"/>
  <c r="CE80" i="2"/>
  <c r="CG80" i="2"/>
  <c r="CI80" i="2"/>
  <c r="CK80" i="2"/>
  <c r="CM80" i="2"/>
  <c r="CO80" i="2"/>
  <c r="CS80" i="2"/>
  <c r="CU80" i="2"/>
  <c r="CW80" i="2"/>
  <c r="CY80" i="2"/>
  <c r="AP81" i="2"/>
  <c r="AR81" i="2"/>
  <c r="AT81" i="2"/>
  <c r="AV81" i="2"/>
  <c r="AX81" i="2"/>
  <c r="BB81" i="2"/>
  <c r="BD81" i="2"/>
  <c r="BF81" i="2"/>
  <c r="BH81" i="2"/>
  <c r="BJ81" i="2"/>
  <c r="BL81" i="2"/>
  <c r="BP81" i="2"/>
  <c r="BR81" i="2"/>
  <c r="BT81" i="2"/>
  <c r="BV81" i="2"/>
  <c r="BX81" i="2"/>
  <c r="BZ81" i="2"/>
  <c r="CD81" i="2"/>
  <c r="CF81" i="2"/>
  <c r="CH81" i="2"/>
  <c r="CJ81" i="2"/>
  <c r="CL81" i="2"/>
  <c r="CN81" i="2"/>
  <c r="CR81" i="2"/>
  <c r="CT81" i="2"/>
  <c r="CV81" i="2"/>
  <c r="CX81" i="2"/>
  <c r="CZ81" i="2"/>
  <c r="AI82" i="2"/>
  <c r="AJ82" i="2" s="1"/>
  <c r="AO82" i="2"/>
  <c r="AQ82" i="2"/>
  <c r="AS82" i="2"/>
  <c r="AU82" i="2"/>
  <c r="AW82" i="2"/>
  <c r="AY82" i="2"/>
  <c r="BC82" i="2"/>
  <c r="BE82" i="2"/>
  <c r="BG82" i="2"/>
  <c r="BI82" i="2"/>
  <c r="BK82" i="2"/>
  <c r="BM82" i="2"/>
  <c r="BQ82" i="2"/>
  <c r="BS82" i="2"/>
  <c r="BU82" i="2"/>
  <c r="BW82" i="2"/>
  <c r="BY82" i="2"/>
  <c r="CA82" i="2"/>
  <c r="CE82" i="2"/>
  <c r="CG82" i="2"/>
  <c r="CI82" i="2"/>
  <c r="CK82" i="2"/>
  <c r="CM82" i="2"/>
  <c r="CO82" i="2"/>
  <c r="CS82" i="2"/>
  <c r="CU82" i="2"/>
  <c r="CW82" i="2"/>
  <c r="CY82" i="2"/>
  <c r="AI83" i="2"/>
  <c r="AO83" i="2"/>
  <c r="AQ83" i="2"/>
  <c r="AS83" i="2"/>
  <c r="AU83" i="2"/>
  <c r="AW83" i="2"/>
  <c r="AY83" i="2"/>
  <c r="BC83" i="2"/>
  <c r="BE83" i="2"/>
  <c r="BG83" i="2"/>
  <c r="BI83" i="2"/>
  <c r="BK83" i="2"/>
  <c r="BM83" i="2"/>
  <c r="BQ83" i="2"/>
  <c r="BS83" i="2"/>
  <c r="BU83" i="2"/>
  <c r="BW83" i="2"/>
  <c r="BY83" i="2"/>
  <c r="CA83" i="2"/>
  <c r="CE83" i="2"/>
  <c r="CG83" i="2"/>
  <c r="CI83" i="2"/>
  <c r="CK83" i="2"/>
  <c r="CM83" i="2"/>
  <c r="CO83" i="2"/>
  <c r="CS83" i="2"/>
  <c r="CU83" i="2"/>
  <c r="CW83" i="2"/>
  <c r="CY83" i="2"/>
  <c r="AP84" i="2"/>
  <c r="AR84" i="2"/>
  <c r="AT84" i="2"/>
  <c r="AV84" i="2"/>
  <c r="AX84" i="2"/>
  <c r="BB84" i="2"/>
  <c r="BD84" i="2"/>
  <c r="BF84" i="2"/>
  <c r="BH84" i="2"/>
  <c r="BJ84" i="2"/>
  <c r="BL84" i="2"/>
  <c r="BP84" i="2"/>
  <c r="BR84" i="2"/>
  <c r="BT84" i="2"/>
  <c r="BV84" i="2"/>
  <c r="BX84" i="2"/>
  <c r="BZ84" i="2"/>
  <c r="CD84" i="2"/>
  <c r="CF84" i="2"/>
  <c r="CH84" i="2"/>
  <c r="CJ84" i="2"/>
  <c r="CL84" i="2"/>
  <c r="CN84" i="2"/>
  <c r="CR84" i="2"/>
  <c r="CT84" i="2"/>
  <c r="CV84" i="2"/>
  <c r="CX84" i="2"/>
  <c r="CZ84" i="2"/>
  <c r="AI85" i="2"/>
  <c r="AJ85" i="2" s="1"/>
  <c r="AO85" i="2"/>
  <c r="AQ85" i="2"/>
  <c r="AS85" i="2"/>
  <c r="AU85" i="2"/>
  <c r="AW85" i="2"/>
  <c r="AY85" i="2"/>
  <c r="BC85" i="2"/>
  <c r="BE85" i="2"/>
  <c r="BG85" i="2"/>
  <c r="BI85" i="2"/>
  <c r="BK85" i="2"/>
  <c r="BM85" i="2"/>
  <c r="BQ85" i="2"/>
  <c r="BS85" i="2"/>
  <c r="BU85" i="2"/>
  <c r="BW85" i="2"/>
  <c r="BY85" i="2"/>
  <c r="CA85" i="2"/>
  <c r="CE85" i="2"/>
  <c r="CG85" i="2"/>
  <c r="CI85" i="2"/>
  <c r="CK85" i="2"/>
  <c r="CM85" i="2"/>
  <c r="CO85" i="2"/>
  <c r="CS85" i="2"/>
  <c r="CU85" i="2"/>
  <c r="CW85" i="2"/>
  <c r="CY85" i="2"/>
  <c r="AP86" i="2"/>
  <c r="AR86" i="2"/>
  <c r="AT86" i="2"/>
  <c r="AV86" i="2"/>
  <c r="AX86" i="2"/>
  <c r="BB86" i="2"/>
  <c r="BD86" i="2"/>
  <c r="BF86" i="2"/>
  <c r="BH86" i="2"/>
  <c r="BJ86" i="2"/>
  <c r="BL86" i="2"/>
  <c r="BP86" i="2"/>
  <c r="BR86" i="2"/>
  <c r="BT86" i="2"/>
  <c r="BV86" i="2"/>
  <c r="BX86" i="2"/>
  <c r="BZ86" i="2"/>
  <c r="CD86" i="2"/>
  <c r="CF86" i="2"/>
  <c r="CH86" i="2"/>
  <c r="CJ86" i="2"/>
  <c r="CL86" i="2"/>
  <c r="CN86" i="2"/>
  <c r="CR86" i="2"/>
  <c r="CT86" i="2"/>
  <c r="CV86" i="2"/>
  <c r="CX86" i="2"/>
  <c r="CZ86" i="2"/>
  <c r="AI87" i="2"/>
  <c r="AJ87" i="2" s="1"/>
  <c r="AO87" i="2"/>
  <c r="AQ87" i="2"/>
  <c r="AS87" i="2"/>
  <c r="AU87" i="2"/>
  <c r="AW87" i="2"/>
  <c r="AY87" i="2"/>
  <c r="BC87" i="2"/>
  <c r="BE87" i="2"/>
  <c r="BG87" i="2"/>
  <c r="BI87" i="2"/>
  <c r="BK87" i="2"/>
  <c r="BM87" i="2"/>
  <c r="BQ87" i="2"/>
  <c r="BS87" i="2"/>
  <c r="BU87" i="2"/>
  <c r="BW87" i="2"/>
  <c r="BY87" i="2"/>
  <c r="CA87" i="2"/>
  <c r="CE87" i="2"/>
  <c r="CG87" i="2"/>
  <c r="CI87" i="2"/>
  <c r="CK87" i="2"/>
  <c r="CM87" i="2"/>
  <c r="CO87" i="2"/>
  <c r="CS87" i="2"/>
  <c r="CU87" i="2"/>
  <c r="CW87" i="2"/>
  <c r="CY87" i="2"/>
  <c r="DL93" i="2"/>
  <c r="DJ93" i="2"/>
  <c r="DH93" i="2"/>
  <c r="DF93" i="2"/>
  <c r="DD93" i="2"/>
  <c r="CZ93" i="2"/>
  <c r="CX93" i="2"/>
  <c r="CV93" i="2"/>
  <c r="CT93" i="2"/>
  <c r="CR93" i="2"/>
  <c r="CP93" i="2"/>
  <c r="CL93" i="2"/>
  <c r="CJ93" i="2"/>
  <c r="CH93" i="2"/>
  <c r="CF93" i="2"/>
  <c r="CD93" i="2"/>
  <c r="CB93" i="2"/>
  <c r="AV93" i="2"/>
  <c r="AX93" i="2" s="1"/>
  <c r="AZ93" i="2"/>
  <c r="BB93" i="2"/>
  <c r="BD93" i="2"/>
  <c r="BF93" i="2"/>
  <c r="BH93" i="2"/>
  <c r="BJ93" i="2"/>
  <c r="BN93" i="2"/>
  <c r="BP93" i="2"/>
  <c r="BR93" i="2"/>
  <c r="BT93" i="2"/>
  <c r="BV93" i="2"/>
  <c r="BX93" i="2"/>
  <c r="CE93" i="2"/>
  <c r="CI93" i="2"/>
  <c r="CM93" i="2"/>
  <c r="CQ93" i="2"/>
  <c r="CU93" i="2"/>
  <c r="CY93" i="2"/>
  <c r="DG93" i="2"/>
  <c r="DK93" i="2"/>
  <c r="I97" i="2"/>
  <c r="I207" i="2" s="1"/>
  <c r="X141" i="2"/>
  <c r="Z141" i="2"/>
  <c r="AB141" i="2"/>
  <c r="AD141" i="2"/>
  <c r="AF141" i="2"/>
  <c r="X142" i="2"/>
  <c r="Z142" i="2"/>
  <c r="AB142" i="2"/>
  <c r="AD142" i="2"/>
  <c r="AF142" i="2"/>
  <c r="X143" i="2"/>
  <c r="Z143" i="2"/>
  <c r="AB143" i="2"/>
  <c r="AD143" i="2"/>
  <c r="AF143" i="2"/>
  <c r="X144" i="2"/>
  <c r="Z144" i="2"/>
  <c r="AB144" i="2"/>
  <c r="AD144" i="2"/>
  <c r="AF144" i="2"/>
  <c r="X145" i="2"/>
  <c r="Z145" i="2"/>
  <c r="AB145" i="2"/>
  <c r="AD145" i="2"/>
  <c r="AF145" i="2"/>
  <c r="X146" i="2"/>
  <c r="Z146" i="2"/>
  <c r="AB146" i="2"/>
  <c r="AD146" i="2"/>
  <c r="AF146" i="2"/>
  <c r="X147" i="2"/>
  <c r="Z147" i="2"/>
  <c r="AB147" i="2"/>
  <c r="AD147" i="2"/>
  <c r="AF147" i="2"/>
  <c r="X148" i="2"/>
  <c r="Z148" i="2"/>
  <c r="AB148" i="2"/>
  <c r="AD148" i="2"/>
  <c r="AF148" i="2"/>
  <c r="X149" i="2"/>
  <c r="Z149" i="2"/>
  <c r="AB149" i="2"/>
  <c r="AD149" i="2"/>
  <c r="AF149" i="2"/>
  <c r="X150" i="2"/>
  <c r="Z150" i="2"/>
  <c r="AB150" i="2"/>
  <c r="AD150" i="2"/>
  <c r="AF150" i="2"/>
  <c r="X151" i="2"/>
  <c r="Z151" i="2"/>
  <c r="AB151" i="2"/>
  <c r="AD151" i="2"/>
  <c r="AF151" i="2"/>
  <c r="X152" i="2"/>
  <c r="Z152" i="2"/>
  <c r="AB152" i="2"/>
  <c r="AD152" i="2"/>
  <c r="AF152" i="2"/>
  <c r="X153" i="2"/>
  <c r="Z153" i="2"/>
  <c r="AB153" i="2"/>
  <c r="AD153" i="2"/>
  <c r="AF153" i="2"/>
  <c r="X154" i="2"/>
  <c r="Z154" i="2"/>
  <c r="AB154" i="2"/>
  <c r="AD154" i="2"/>
  <c r="AF154" i="2"/>
  <c r="X155" i="2"/>
  <c r="Z155" i="2"/>
  <c r="AB155" i="2"/>
  <c r="AD155" i="2"/>
  <c r="AF155" i="2"/>
  <c r="Y179" i="2"/>
  <c r="AA179" i="2"/>
  <c r="AC179" i="2"/>
  <c r="AE179" i="2"/>
  <c r="AG179" i="2"/>
  <c r="AI179" i="2"/>
  <c r="X180" i="2"/>
  <c r="Z180" i="2"/>
  <c r="AB180" i="2"/>
  <c r="AD180" i="2"/>
  <c r="AF180" i="2"/>
  <c r="AH180" i="2"/>
  <c r="Y181" i="2"/>
  <c r="AA181" i="2"/>
  <c r="AC181" i="2"/>
  <c r="AE181" i="2"/>
  <c r="AG181" i="2"/>
  <c r="AI181" i="2"/>
  <c r="AF182" i="2"/>
  <c r="AH182" i="2"/>
  <c r="AO182" i="2"/>
  <c r="AQ182" i="2"/>
  <c r="AS182" i="2"/>
  <c r="AU182" i="2"/>
  <c r="AW182" i="2"/>
  <c r="AY182" i="2"/>
  <c r="BC182" i="2"/>
  <c r="BE182" i="2"/>
  <c r="BG182" i="2"/>
  <c r="BI182" i="2"/>
  <c r="BK182" i="2"/>
  <c r="BM182" i="2"/>
  <c r="BQ182" i="2"/>
  <c r="BS182" i="2"/>
  <c r="BU182" i="2"/>
  <c r="BW182" i="2"/>
  <c r="BY182" i="2"/>
  <c r="CA182" i="2"/>
  <c r="CE182" i="2"/>
  <c r="CG182" i="2"/>
  <c r="CI182" i="2"/>
  <c r="CK182" i="2"/>
  <c r="CM182" i="2"/>
  <c r="CO182" i="2"/>
  <c r="CS182" i="2"/>
  <c r="CU182" i="2"/>
  <c r="CW182" i="2"/>
  <c r="CY182" i="2"/>
  <c r="AG183" i="2"/>
  <c r="AI183" i="2"/>
  <c r="AP183" i="2"/>
  <c r="AR183" i="2"/>
  <c r="AT183" i="2"/>
  <c r="AV183" i="2"/>
  <c r="AX183" i="2"/>
  <c r="AZ183" i="2"/>
  <c r="BD183" i="2"/>
  <c r="BF183" i="2"/>
  <c r="BH183" i="2"/>
  <c r="BJ183" i="2"/>
  <c r="BL183" i="2"/>
  <c r="BN183" i="2"/>
  <c r="BR183" i="2"/>
  <c r="BT183" i="2"/>
  <c r="BV183" i="2"/>
  <c r="BX183" i="2"/>
  <c r="BZ183" i="2"/>
  <c r="CB183" i="2"/>
  <c r="CF183" i="2"/>
  <c r="CH183" i="2"/>
  <c r="CJ183" i="2"/>
  <c r="CL183" i="2"/>
  <c r="CN183" i="2"/>
  <c r="CP183" i="2"/>
  <c r="CT183" i="2"/>
  <c r="CV183" i="2"/>
  <c r="CX183" i="2"/>
  <c r="AF184" i="2"/>
  <c r="AH184" i="2"/>
  <c r="AO184" i="2"/>
  <c r="AQ184" i="2"/>
  <c r="AS184" i="2"/>
  <c r="AU184" i="2"/>
  <c r="AW184" i="2"/>
  <c r="AY184" i="2"/>
  <c r="BC184" i="2"/>
  <c r="BE184" i="2"/>
  <c r="BG184" i="2"/>
  <c r="BI184" i="2"/>
  <c r="BK184" i="2"/>
  <c r="BM184" i="2"/>
  <c r="BQ184" i="2"/>
  <c r="BS184" i="2"/>
  <c r="BU184" i="2"/>
  <c r="BW184" i="2"/>
  <c r="BY184" i="2"/>
  <c r="CA184" i="2"/>
  <c r="CE184" i="2"/>
  <c r="CG184" i="2"/>
  <c r="CI184" i="2"/>
  <c r="CK184" i="2"/>
  <c r="CM184" i="2"/>
  <c r="CO184" i="2"/>
  <c r="CS184" i="2"/>
  <c r="CU184" i="2"/>
  <c r="CW184" i="2"/>
  <c r="CY184" i="2"/>
  <c r="AG185" i="2"/>
  <c r="AV94" i="2"/>
  <c r="AX94" i="2" s="1"/>
  <c r="AZ94" i="2"/>
  <c r="BB94" i="2"/>
  <c r="BD94" i="2"/>
  <c r="BF94" i="2"/>
  <c r="BH94" i="2"/>
  <c r="BJ94" i="2"/>
  <c r="BN94" i="2"/>
  <c r="BP94" i="2"/>
  <c r="BR94" i="2"/>
  <c r="BT94" i="2"/>
  <c r="BV94" i="2"/>
  <c r="BX94" i="2"/>
  <c r="CB94" i="2"/>
  <c r="CD94" i="2"/>
  <c r="CF94" i="2"/>
  <c r="CH94" i="2"/>
  <c r="CJ94" i="2"/>
  <c r="CL94" i="2"/>
  <c r="CP94" i="2"/>
  <c r="CR94" i="2"/>
  <c r="CT94" i="2"/>
  <c r="CV94" i="2"/>
  <c r="CX94" i="2"/>
  <c r="CZ94" i="2"/>
  <c r="DD94" i="2"/>
  <c r="DF94" i="2"/>
  <c r="DH94" i="2"/>
  <c r="DJ94" i="2"/>
  <c r="H97" i="2"/>
  <c r="H207" i="2" s="1"/>
  <c r="AK207" i="2"/>
  <c r="AN137" i="2"/>
  <c r="AN207" i="2" s="1"/>
  <c r="Y141" i="2"/>
  <c r="AA141" i="2"/>
  <c r="AC141" i="2"/>
  <c r="AE141" i="2"/>
  <c r="Y142" i="2"/>
  <c r="AA142" i="2"/>
  <c r="AC142" i="2"/>
  <c r="AE142" i="2"/>
  <c r="Y143" i="2"/>
  <c r="AA143" i="2"/>
  <c r="AC143" i="2"/>
  <c r="AE143" i="2"/>
  <c r="Y144" i="2"/>
  <c r="AA144" i="2"/>
  <c r="AC144" i="2"/>
  <c r="AE144" i="2"/>
  <c r="Y145" i="2"/>
  <c r="AA145" i="2"/>
  <c r="AC145" i="2"/>
  <c r="AE145" i="2"/>
  <c r="Y146" i="2"/>
  <c r="AA146" i="2"/>
  <c r="AC146" i="2"/>
  <c r="AE146" i="2"/>
  <c r="Y147" i="2"/>
  <c r="AA147" i="2"/>
  <c r="AC147" i="2"/>
  <c r="AE147" i="2"/>
  <c r="Y148" i="2"/>
  <c r="AA148" i="2"/>
  <c r="AC148" i="2"/>
  <c r="AE148" i="2"/>
  <c r="Y149" i="2"/>
  <c r="AA149" i="2"/>
  <c r="AC149" i="2"/>
  <c r="AE149" i="2"/>
  <c r="Y150" i="2"/>
  <c r="AA150" i="2"/>
  <c r="AC150" i="2"/>
  <c r="AE150" i="2"/>
  <c r="Y151" i="2"/>
  <c r="AA151" i="2"/>
  <c r="AC151" i="2"/>
  <c r="AE151" i="2"/>
  <c r="Y152" i="2"/>
  <c r="AA152" i="2"/>
  <c r="AC152" i="2"/>
  <c r="AE152" i="2"/>
  <c r="Y153" i="2"/>
  <c r="AA153" i="2"/>
  <c r="AC153" i="2"/>
  <c r="AE153" i="2"/>
  <c r="Y154" i="2"/>
  <c r="AA154" i="2"/>
  <c r="AC154" i="2"/>
  <c r="AE154" i="2"/>
  <c r="Y155" i="2"/>
  <c r="AA155" i="2"/>
  <c r="AC155" i="2"/>
  <c r="AE155" i="2"/>
  <c r="X161" i="2"/>
  <c r="Z161" i="2"/>
  <c r="AB161" i="2"/>
  <c r="AD161" i="2"/>
  <c r="AF161" i="2"/>
  <c r="X162" i="2"/>
  <c r="Z162" i="2"/>
  <c r="AB162" i="2"/>
  <c r="AD162" i="2"/>
  <c r="AF162" i="2"/>
  <c r="X163" i="2"/>
  <c r="Z163" i="2"/>
  <c r="AB163" i="2"/>
  <c r="AD163" i="2"/>
  <c r="AF163" i="2"/>
  <c r="X164" i="2"/>
  <c r="Z164" i="2"/>
  <c r="AB164" i="2"/>
  <c r="AD164" i="2"/>
  <c r="AF164" i="2"/>
  <c r="X165" i="2"/>
  <c r="Z165" i="2"/>
  <c r="AB165" i="2"/>
  <c r="AD165" i="2"/>
  <c r="AF165" i="2"/>
  <c r="X166" i="2"/>
  <c r="Z166" i="2"/>
  <c r="AB166" i="2"/>
  <c r="AD166" i="2"/>
  <c r="AF166" i="2"/>
  <c r="X167" i="2"/>
  <c r="Z167" i="2"/>
  <c r="AB167" i="2"/>
  <c r="AD167" i="2"/>
  <c r="AF167" i="2"/>
  <c r="X168" i="2"/>
  <c r="Z168" i="2"/>
  <c r="AB168" i="2"/>
  <c r="AD168" i="2"/>
  <c r="AF168" i="2"/>
  <c r="X169" i="2"/>
  <c r="Z169" i="2"/>
  <c r="AB169" i="2"/>
  <c r="AD169" i="2"/>
  <c r="AF169" i="2"/>
  <c r="X170" i="2"/>
  <c r="Z170" i="2"/>
  <c r="AB170" i="2"/>
  <c r="AD170" i="2"/>
  <c r="AF170" i="2"/>
  <c r="X171" i="2"/>
  <c r="Z171" i="2"/>
  <c r="AB171" i="2"/>
  <c r="AD171" i="2"/>
  <c r="AF171" i="2"/>
  <c r="X179" i="2"/>
  <c r="Z179" i="2"/>
  <c r="AB179" i="2"/>
  <c r="AD179" i="2"/>
  <c r="AF179" i="2"/>
  <c r="Y180" i="2"/>
  <c r="AA180" i="2"/>
  <c r="AC180" i="2"/>
  <c r="AE180" i="2"/>
  <c r="AG180" i="2"/>
  <c r="X181" i="2"/>
  <c r="Z181" i="2"/>
  <c r="AB181" i="2"/>
  <c r="AD181" i="2"/>
  <c r="AF181" i="2"/>
  <c r="AE182" i="2"/>
  <c r="AG182" i="2"/>
  <c r="AI182" i="2"/>
  <c r="AP182" i="2"/>
  <c r="AR182" i="2"/>
  <c r="AT182" i="2"/>
  <c r="AV182" i="2"/>
  <c r="AX182" i="2"/>
  <c r="AZ182" i="2"/>
  <c r="BD182" i="2"/>
  <c r="BF182" i="2"/>
  <c r="BH182" i="2"/>
  <c r="BJ182" i="2"/>
  <c r="BL182" i="2"/>
  <c r="BN182" i="2"/>
  <c r="BR182" i="2"/>
  <c r="BT182" i="2"/>
  <c r="BV182" i="2"/>
  <c r="BX182" i="2"/>
  <c r="BZ182" i="2"/>
  <c r="CB182" i="2"/>
  <c r="CF182" i="2"/>
  <c r="CH182" i="2"/>
  <c r="CJ182" i="2"/>
  <c r="CL182" i="2"/>
  <c r="CN182" i="2"/>
  <c r="CP182" i="2"/>
  <c r="CT182" i="2"/>
  <c r="CV182" i="2"/>
  <c r="AF183" i="2"/>
  <c r="AH183" i="2"/>
  <c r="AO183" i="2"/>
  <c r="AQ183" i="2"/>
  <c r="AS183" i="2"/>
  <c r="AU183" i="2"/>
  <c r="AW183" i="2"/>
  <c r="AY183" i="2"/>
  <c r="BC183" i="2"/>
  <c r="BE183" i="2"/>
  <c r="BG183" i="2"/>
  <c r="BI183" i="2"/>
  <c r="BK183" i="2"/>
  <c r="BM183" i="2"/>
  <c r="BQ183" i="2"/>
  <c r="BS183" i="2"/>
  <c r="BU183" i="2"/>
  <c r="BW183" i="2"/>
  <c r="BY183" i="2"/>
  <c r="CA183" i="2"/>
  <c r="CE183" i="2"/>
  <c r="CG183" i="2"/>
  <c r="CI183" i="2"/>
  <c r="CK183" i="2"/>
  <c r="CM183" i="2"/>
  <c r="CO183" i="2"/>
  <c r="CS183" i="2"/>
  <c r="CU183" i="2"/>
  <c r="CW183" i="2"/>
  <c r="AE184" i="2"/>
  <c r="AG184" i="2"/>
  <c r="AI184" i="2"/>
  <c r="AP184" i="2"/>
  <c r="AR184" i="2"/>
  <c r="AT184" i="2"/>
  <c r="AV184" i="2"/>
  <c r="AX184" i="2"/>
  <c r="AZ184" i="2"/>
  <c r="BD184" i="2"/>
  <c r="BF184" i="2"/>
  <c r="BH184" i="2"/>
  <c r="BJ184" i="2"/>
  <c r="BL184" i="2"/>
  <c r="BN184" i="2"/>
  <c r="BR184" i="2"/>
  <c r="BT184" i="2"/>
  <c r="BV184" i="2"/>
  <c r="BX184" i="2"/>
  <c r="BZ184" i="2"/>
  <c r="CB184" i="2"/>
  <c r="CF184" i="2"/>
  <c r="CH184" i="2"/>
  <c r="CJ184" i="2"/>
  <c r="CL184" i="2"/>
  <c r="CN184" i="2"/>
  <c r="CP184" i="2"/>
  <c r="CT184" i="2"/>
  <c r="CV184" i="2"/>
  <c r="CY185" i="2"/>
  <c r="CW185" i="2"/>
  <c r="CU185" i="2"/>
  <c r="CS185" i="2"/>
  <c r="CO185" i="2"/>
  <c r="CM185" i="2"/>
  <c r="CK185" i="2"/>
  <c r="CI185" i="2"/>
  <c r="CG185" i="2"/>
  <c r="CE185" i="2"/>
  <c r="CA185" i="2"/>
  <c r="BY185" i="2"/>
  <c r="BW185" i="2"/>
  <c r="BU185" i="2"/>
  <c r="BS185" i="2"/>
  <c r="BQ185" i="2"/>
  <c r="BM185" i="2"/>
  <c r="BK185" i="2"/>
  <c r="BI185" i="2"/>
  <c r="BG185" i="2"/>
  <c r="BE185" i="2"/>
  <c r="BC185" i="2"/>
  <c r="AY185" i="2"/>
  <c r="AW185" i="2"/>
  <c r="AU185" i="2"/>
  <c r="AS185" i="2"/>
  <c r="AQ185" i="2"/>
  <c r="AO185" i="2"/>
  <c r="CX185" i="2"/>
  <c r="CV185" i="2"/>
  <c r="CT185" i="2"/>
  <c r="CP185" i="2"/>
  <c r="CN185" i="2"/>
  <c r="CL185" i="2"/>
  <c r="CJ185" i="2"/>
  <c r="CH185" i="2"/>
  <c r="CF185" i="2"/>
  <c r="CB185" i="2"/>
  <c r="BZ185" i="2"/>
  <c r="BX185" i="2"/>
  <c r="BV185" i="2"/>
  <c r="BT185" i="2"/>
  <c r="BR185" i="2"/>
  <c r="BN185" i="2"/>
  <c r="BL185" i="2"/>
  <c r="BJ185" i="2"/>
  <c r="BH185" i="2"/>
  <c r="BF185" i="2"/>
  <c r="BD185" i="2"/>
  <c r="AZ185" i="2"/>
  <c r="AX185" i="2"/>
  <c r="AV185" i="2"/>
  <c r="AT185" i="2"/>
  <c r="AR185" i="2"/>
  <c r="AF185" i="2"/>
  <c r="AH185" i="2"/>
  <c r="AP185" i="2"/>
  <c r="AF186" i="2"/>
  <c r="AH186" i="2"/>
  <c r="AO186" i="2"/>
  <c r="AQ186" i="2"/>
  <c r="AS186" i="2"/>
  <c r="AU186" i="2"/>
  <c r="AW186" i="2"/>
  <c r="AY186" i="2"/>
  <c r="BC186" i="2"/>
  <c r="BE186" i="2"/>
  <c r="BG186" i="2"/>
  <c r="BI186" i="2"/>
  <c r="BK186" i="2"/>
  <c r="BM186" i="2"/>
  <c r="BQ186" i="2"/>
  <c r="BS186" i="2"/>
  <c r="BU186" i="2"/>
  <c r="BW186" i="2"/>
  <c r="BY186" i="2"/>
  <c r="CA186" i="2"/>
  <c r="CE186" i="2"/>
  <c r="CG186" i="2"/>
  <c r="CI186" i="2"/>
  <c r="CK186" i="2"/>
  <c r="CM186" i="2"/>
  <c r="CO186" i="2"/>
  <c r="CS186" i="2"/>
  <c r="CU186" i="2"/>
  <c r="CW186" i="2"/>
  <c r="CY186" i="2"/>
  <c r="AE187" i="2"/>
  <c r="AG187" i="2"/>
  <c r="AI187" i="2"/>
  <c r="AP187" i="2"/>
  <c r="AR187" i="2"/>
  <c r="AT187" i="2"/>
  <c r="AV187" i="2"/>
  <c r="AX187" i="2"/>
  <c r="AZ187" i="2"/>
  <c r="BD187" i="2"/>
  <c r="BF187" i="2"/>
  <c r="BH187" i="2"/>
  <c r="BJ187" i="2"/>
  <c r="BL187" i="2"/>
  <c r="BN187" i="2"/>
  <c r="BR187" i="2"/>
  <c r="BT187" i="2"/>
  <c r="BV187" i="2"/>
  <c r="BX187" i="2"/>
  <c r="BZ187" i="2"/>
  <c r="CB187" i="2"/>
  <c r="CF187" i="2"/>
  <c r="CH187" i="2"/>
  <c r="CJ187" i="2"/>
  <c r="CL187" i="2"/>
  <c r="CN187" i="2"/>
  <c r="CP187" i="2"/>
  <c r="CT187" i="2"/>
  <c r="CV187" i="2"/>
  <c r="CX187" i="2"/>
  <c r="AF188" i="2"/>
  <c r="AH188" i="2"/>
  <c r="AO188" i="2"/>
  <c r="AQ188" i="2"/>
  <c r="AS188" i="2"/>
  <c r="AU188" i="2"/>
  <c r="AW188" i="2"/>
  <c r="AY188" i="2"/>
  <c r="BC188" i="2"/>
  <c r="BE188" i="2"/>
  <c r="BG188" i="2"/>
  <c r="BI188" i="2"/>
  <c r="BK188" i="2"/>
  <c r="BM188" i="2"/>
  <c r="BQ188" i="2"/>
  <c r="BS188" i="2"/>
  <c r="BU188" i="2"/>
  <c r="BW188" i="2"/>
  <c r="BY188" i="2"/>
  <c r="CA188" i="2"/>
  <c r="CE188" i="2"/>
  <c r="CG188" i="2"/>
  <c r="CI188" i="2"/>
  <c r="CK188" i="2"/>
  <c r="CM188" i="2"/>
  <c r="CO188" i="2"/>
  <c r="CS188" i="2"/>
  <c r="CU188" i="2"/>
  <c r="CW188" i="2"/>
  <c r="CY188" i="2"/>
  <c r="AE189" i="2"/>
  <c r="AG189" i="2"/>
  <c r="AI189" i="2"/>
  <c r="AP189" i="2"/>
  <c r="AR189" i="2"/>
  <c r="AT189" i="2"/>
  <c r="AV189" i="2"/>
  <c r="AX189" i="2"/>
  <c r="AZ189" i="2"/>
  <c r="BD189" i="2"/>
  <c r="BF189" i="2"/>
  <c r="BH189" i="2"/>
  <c r="BJ189" i="2"/>
  <c r="BL189" i="2"/>
  <c r="BN189" i="2"/>
  <c r="BR189" i="2"/>
  <c r="BT189" i="2"/>
  <c r="BV189" i="2"/>
  <c r="BX189" i="2"/>
  <c r="BZ189" i="2"/>
  <c r="CB189" i="2"/>
  <c r="CF189" i="2"/>
  <c r="CH189" i="2"/>
  <c r="CJ189" i="2"/>
  <c r="CL189" i="2"/>
  <c r="CN189" i="2"/>
  <c r="CP189" i="2"/>
  <c r="CT189" i="2"/>
  <c r="CV189" i="2"/>
  <c r="CX189" i="2"/>
  <c r="AO190" i="2"/>
  <c r="AQ190" i="2"/>
  <c r="AS190" i="2"/>
  <c r="AU190" i="2"/>
  <c r="AW190" i="2"/>
  <c r="BA190" i="2"/>
  <c r="BC190" i="2"/>
  <c r="BE190" i="2"/>
  <c r="BG190" i="2"/>
  <c r="BI190" i="2"/>
  <c r="BK190" i="2"/>
  <c r="BO190" i="2"/>
  <c r="BQ190" i="2"/>
  <c r="BS190" i="2"/>
  <c r="BU190" i="2"/>
  <c r="BW190" i="2"/>
  <c r="BY190" i="2"/>
  <c r="CC190" i="2"/>
  <c r="CE190" i="2"/>
  <c r="CG190" i="2"/>
  <c r="CI190" i="2"/>
  <c r="CK190" i="2"/>
  <c r="CM190" i="2"/>
  <c r="CQ190" i="2"/>
  <c r="CS190" i="2"/>
  <c r="CU190" i="2"/>
  <c r="CW190" i="2"/>
  <c r="AF191" i="2"/>
  <c r="AH191" i="2"/>
  <c r="AO191" i="2"/>
  <c r="AQ191" i="2"/>
  <c r="AS191" i="2"/>
  <c r="AU191" i="2"/>
  <c r="AW191" i="2"/>
  <c r="BA191" i="2"/>
  <c r="BC191" i="2"/>
  <c r="BE191" i="2"/>
  <c r="BG191" i="2"/>
  <c r="BI191" i="2"/>
  <c r="BK191" i="2"/>
  <c r="BO191" i="2"/>
  <c r="BQ191" i="2"/>
  <c r="BS191" i="2"/>
  <c r="BU191" i="2"/>
  <c r="BW191" i="2"/>
  <c r="BY191" i="2"/>
  <c r="CC191" i="2"/>
  <c r="CE191" i="2"/>
  <c r="CG191" i="2"/>
  <c r="CI191" i="2"/>
  <c r="CK191" i="2"/>
  <c r="CM191" i="2"/>
  <c r="CQ191" i="2"/>
  <c r="CS191" i="2"/>
  <c r="CU191" i="2"/>
  <c r="CW191" i="2"/>
  <c r="AF192" i="2"/>
  <c r="AH192" i="2"/>
  <c r="AP192" i="2"/>
  <c r="AR192" i="2"/>
  <c r="AT192" i="2"/>
  <c r="AV192" i="2"/>
  <c r="AX192" i="2"/>
  <c r="BB192" i="2"/>
  <c r="BD192" i="2"/>
  <c r="BF192" i="2"/>
  <c r="BH192" i="2"/>
  <c r="BJ192" i="2"/>
  <c r="BL192" i="2"/>
  <c r="BP192" i="2"/>
  <c r="BR192" i="2"/>
  <c r="BT192" i="2"/>
  <c r="BV192" i="2"/>
  <c r="BX192" i="2"/>
  <c r="BZ192" i="2"/>
  <c r="CD192" i="2"/>
  <c r="CF192" i="2"/>
  <c r="CH192" i="2"/>
  <c r="CJ192" i="2"/>
  <c r="CL192" i="2"/>
  <c r="CN192" i="2"/>
  <c r="CR192" i="2"/>
  <c r="CT192" i="2"/>
  <c r="CV192" i="2"/>
  <c r="CX192" i="2"/>
  <c r="AE193" i="2"/>
  <c r="AG193" i="2"/>
  <c r="AO193" i="2"/>
  <c r="AQ193" i="2"/>
  <c r="AS193" i="2"/>
  <c r="AU193" i="2"/>
  <c r="AW193" i="2"/>
  <c r="BA193" i="2"/>
  <c r="BC193" i="2"/>
  <c r="BE193" i="2"/>
  <c r="BG193" i="2"/>
  <c r="BI193" i="2"/>
  <c r="BK193" i="2"/>
  <c r="BO193" i="2"/>
  <c r="BQ193" i="2"/>
  <c r="BS193" i="2"/>
  <c r="BU193" i="2"/>
  <c r="BW193" i="2"/>
  <c r="BY193" i="2"/>
  <c r="CC193" i="2"/>
  <c r="CE193" i="2"/>
  <c r="CG193" i="2"/>
  <c r="CI193" i="2"/>
  <c r="CK193" i="2"/>
  <c r="CM193" i="2"/>
  <c r="CQ193" i="2"/>
  <c r="CS193" i="2"/>
  <c r="CU193" i="2"/>
  <c r="CW193" i="2"/>
  <c r="DB194" i="2"/>
  <c r="CZ194" i="2"/>
  <c r="CX194" i="2"/>
  <c r="CV194" i="2"/>
  <c r="CT194" i="2"/>
  <c r="CR194" i="2"/>
  <c r="DA194" i="2"/>
  <c r="CY194" i="2"/>
  <c r="CW194" i="2"/>
  <c r="CU194" i="2"/>
  <c r="CS194" i="2"/>
  <c r="CO194" i="2"/>
  <c r="CM194" i="2"/>
  <c r="CK194" i="2"/>
  <c r="CI194" i="2"/>
  <c r="CG194" i="2"/>
  <c r="CE194" i="2"/>
  <c r="AI194" i="2"/>
  <c r="AJ194" i="2" s="1"/>
  <c r="AO194" i="2"/>
  <c r="AQ194" i="2"/>
  <c r="AS194" i="2"/>
  <c r="AU194" i="2"/>
  <c r="AW194" i="2"/>
  <c r="AY194" i="2"/>
  <c r="BC194" i="2"/>
  <c r="BE194" i="2"/>
  <c r="BG194" i="2"/>
  <c r="BI194" i="2"/>
  <c r="BK194" i="2"/>
  <c r="BM194" i="2"/>
  <c r="BQ194" i="2"/>
  <c r="BS194" i="2"/>
  <c r="BU194" i="2"/>
  <c r="BW194" i="2"/>
  <c r="BY194" i="2"/>
  <c r="CA194" i="2"/>
  <c r="CF194" i="2"/>
  <c r="CJ194" i="2"/>
  <c r="CN194" i="2"/>
  <c r="AE186" i="2"/>
  <c r="AG186" i="2"/>
  <c r="AI186" i="2"/>
  <c r="AP186" i="2"/>
  <c r="AR186" i="2"/>
  <c r="AT186" i="2"/>
  <c r="AV186" i="2"/>
  <c r="AX186" i="2"/>
  <c r="AZ186" i="2"/>
  <c r="BD186" i="2"/>
  <c r="BF186" i="2"/>
  <c r="BH186" i="2"/>
  <c r="BJ186" i="2"/>
  <c r="BL186" i="2"/>
  <c r="BN186" i="2"/>
  <c r="BR186" i="2"/>
  <c r="BT186" i="2"/>
  <c r="BV186" i="2"/>
  <c r="BX186" i="2"/>
  <c r="BZ186" i="2"/>
  <c r="CB186" i="2"/>
  <c r="CF186" i="2"/>
  <c r="CH186" i="2"/>
  <c r="CJ186" i="2"/>
  <c r="CL186" i="2"/>
  <c r="CN186" i="2"/>
  <c r="CP186" i="2"/>
  <c r="CT186" i="2"/>
  <c r="CV186" i="2"/>
  <c r="AF187" i="2"/>
  <c r="AH187" i="2"/>
  <c r="AO187" i="2"/>
  <c r="AQ187" i="2"/>
  <c r="AS187" i="2"/>
  <c r="AU187" i="2"/>
  <c r="AW187" i="2"/>
  <c r="AY187" i="2"/>
  <c r="BC187" i="2"/>
  <c r="BE187" i="2"/>
  <c r="BG187" i="2"/>
  <c r="BI187" i="2"/>
  <c r="BK187" i="2"/>
  <c r="BM187" i="2"/>
  <c r="BQ187" i="2"/>
  <c r="BS187" i="2"/>
  <c r="BU187" i="2"/>
  <c r="BW187" i="2"/>
  <c r="BY187" i="2"/>
  <c r="CA187" i="2"/>
  <c r="CE187" i="2"/>
  <c r="CG187" i="2"/>
  <c r="CI187" i="2"/>
  <c r="CK187" i="2"/>
  <c r="CM187" i="2"/>
  <c r="CO187" i="2"/>
  <c r="CS187" i="2"/>
  <c r="CU187" i="2"/>
  <c r="CW187" i="2"/>
  <c r="AE188" i="2"/>
  <c r="AG188" i="2"/>
  <c r="AI188" i="2"/>
  <c r="AP188" i="2"/>
  <c r="AR188" i="2"/>
  <c r="AT188" i="2"/>
  <c r="AV188" i="2"/>
  <c r="AX188" i="2"/>
  <c r="AZ188" i="2"/>
  <c r="BD188" i="2"/>
  <c r="BF188" i="2"/>
  <c r="BH188" i="2"/>
  <c r="BJ188" i="2"/>
  <c r="BL188" i="2"/>
  <c r="BN188" i="2"/>
  <c r="BR188" i="2"/>
  <c r="BT188" i="2"/>
  <c r="BV188" i="2"/>
  <c r="BX188" i="2"/>
  <c r="BZ188" i="2"/>
  <c r="CB188" i="2"/>
  <c r="CF188" i="2"/>
  <c r="CH188" i="2"/>
  <c r="CJ188" i="2"/>
  <c r="CL188" i="2"/>
  <c r="CN188" i="2"/>
  <c r="CP188" i="2"/>
  <c r="CT188" i="2"/>
  <c r="CV188" i="2"/>
  <c r="AF189" i="2"/>
  <c r="AH189" i="2"/>
  <c r="AO189" i="2"/>
  <c r="AQ189" i="2"/>
  <c r="AS189" i="2"/>
  <c r="AU189" i="2"/>
  <c r="AW189" i="2"/>
  <c r="AY189" i="2"/>
  <c r="BC189" i="2"/>
  <c r="BE189" i="2"/>
  <c r="BG189" i="2"/>
  <c r="BI189" i="2"/>
  <c r="BK189" i="2"/>
  <c r="BM189" i="2"/>
  <c r="BQ189" i="2"/>
  <c r="BS189" i="2"/>
  <c r="BU189" i="2"/>
  <c r="BW189" i="2"/>
  <c r="BY189" i="2"/>
  <c r="CA189" i="2"/>
  <c r="CE189" i="2"/>
  <c r="CG189" i="2"/>
  <c r="CI189" i="2"/>
  <c r="CK189" i="2"/>
  <c r="CM189" i="2"/>
  <c r="CO189" i="2"/>
  <c r="CS189" i="2"/>
  <c r="CU189" i="2"/>
  <c r="CW189" i="2"/>
  <c r="AE190" i="2"/>
  <c r="AP190" i="2"/>
  <c r="AR190" i="2"/>
  <c r="AT190" i="2"/>
  <c r="AV190" i="2"/>
  <c r="AX190" i="2"/>
  <c r="BB190" i="2"/>
  <c r="BD190" i="2"/>
  <c r="BF190" i="2"/>
  <c r="BH190" i="2"/>
  <c r="BJ190" i="2"/>
  <c r="BL190" i="2"/>
  <c r="BP190" i="2"/>
  <c r="BR190" i="2"/>
  <c r="BT190" i="2"/>
  <c r="BV190" i="2"/>
  <c r="BX190" i="2"/>
  <c r="BZ190" i="2"/>
  <c r="CD190" i="2"/>
  <c r="CF190" i="2"/>
  <c r="CH190" i="2"/>
  <c r="CJ190" i="2"/>
  <c r="CL190" i="2"/>
  <c r="CN190" i="2"/>
  <c r="CR190" i="2"/>
  <c r="CT190" i="2"/>
  <c r="CV190" i="2"/>
  <c r="AE191" i="2"/>
  <c r="AG191" i="2"/>
  <c r="AP191" i="2"/>
  <c r="AR191" i="2"/>
  <c r="AT191" i="2"/>
  <c r="AV191" i="2"/>
  <c r="AX191" i="2"/>
  <c r="BB191" i="2"/>
  <c r="BD191" i="2"/>
  <c r="BF191" i="2"/>
  <c r="BH191" i="2"/>
  <c r="BJ191" i="2"/>
  <c r="BL191" i="2"/>
  <c r="BP191" i="2"/>
  <c r="BR191" i="2"/>
  <c r="BT191" i="2"/>
  <c r="BV191" i="2"/>
  <c r="BX191" i="2"/>
  <c r="BZ191" i="2"/>
  <c r="CD191" i="2"/>
  <c r="CF191" i="2"/>
  <c r="CH191" i="2"/>
  <c r="CJ191" i="2"/>
  <c r="CL191" i="2"/>
  <c r="CN191" i="2"/>
  <c r="CR191" i="2"/>
  <c r="CT191" i="2"/>
  <c r="CV191" i="2"/>
  <c r="AE192" i="2"/>
  <c r="AG192" i="2"/>
  <c r="AO192" i="2"/>
  <c r="AQ192" i="2"/>
  <c r="AS192" i="2"/>
  <c r="AU192" i="2"/>
  <c r="AW192" i="2"/>
  <c r="BA192" i="2"/>
  <c r="BC192" i="2"/>
  <c r="BE192" i="2"/>
  <c r="BG192" i="2"/>
  <c r="BI192" i="2"/>
  <c r="BK192" i="2"/>
  <c r="BO192" i="2"/>
  <c r="BQ192" i="2"/>
  <c r="BS192" i="2"/>
  <c r="BU192" i="2"/>
  <c r="BW192" i="2"/>
  <c r="BY192" i="2"/>
  <c r="CC192" i="2"/>
  <c r="CE192" i="2"/>
  <c r="CG192" i="2"/>
  <c r="CI192" i="2"/>
  <c r="CK192" i="2"/>
  <c r="CM192" i="2"/>
  <c r="CQ192" i="2"/>
  <c r="CS192" i="2"/>
  <c r="CU192" i="2"/>
  <c r="AF193" i="2"/>
  <c r="AH193" i="2"/>
  <c r="AP193" i="2"/>
  <c r="AR193" i="2"/>
  <c r="AT193" i="2"/>
  <c r="AV193" i="2"/>
  <c r="AX193" i="2"/>
  <c r="BB193" i="2"/>
  <c r="BD193" i="2"/>
  <c r="BF193" i="2"/>
  <c r="BH193" i="2"/>
  <c r="BJ193" i="2"/>
  <c r="BL193" i="2"/>
  <c r="BP193" i="2"/>
  <c r="BR193" i="2"/>
  <c r="BT193" i="2"/>
  <c r="BV193" i="2"/>
  <c r="BX193" i="2"/>
  <c r="BZ193" i="2"/>
  <c r="CD193" i="2"/>
  <c r="CF193" i="2"/>
  <c r="CH193" i="2"/>
  <c r="CJ193" i="2"/>
  <c r="CL193" i="2"/>
  <c r="CN193" i="2"/>
  <c r="CR193" i="2"/>
  <c r="CT193" i="2"/>
  <c r="CV193" i="2"/>
  <c r="AP194" i="2"/>
  <c r="AR194" i="2"/>
  <c r="AT194" i="2"/>
  <c r="AV194" i="2"/>
  <c r="AX194" i="2"/>
  <c r="BB194" i="2"/>
  <c r="BD194" i="2"/>
  <c r="BF194" i="2"/>
  <c r="BH194" i="2"/>
  <c r="BJ194" i="2"/>
  <c r="BL194" i="2"/>
  <c r="BP194" i="2"/>
  <c r="BR194" i="2"/>
  <c r="BT194" i="2"/>
  <c r="BV194" i="2"/>
  <c r="BX194" i="2"/>
  <c r="BZ194" i="2"/>
  <c r="CD194" i="2"/>
  <c r="CH194" i="2"/>
  <c r="CL194" i="2"/>
  <c r="AI195" i="2"/>
  <c r="AJ195" i="2" s="1"/>
  <c r="AO195" i="2"/>
  <c r="AQ195" i="2"/>
  <c r="AS195" i="2"/>
  <c r="AU195" i="2"/>
  <c r="AW195" i="2"/>
  <c r="AY195" i="2"/>
  <c r="BC195" i="2"/>
  <c r="BE195" i="2"/>
  <c r="BG195" i="2"/>
  <c r="BI195" i="2"/>
  <c r="BK195" i="2"/>
  <c r="BM195" i="2"/>
  <c r="BQ195" i="2"/>
  <c r="BS195" i="2"/>
  <c r="BU195" i="2"/>
  <c r="BW195" i="2"/>
  <c r="BY195" i="2"/>
  <c r="CA195" i="2"/>
  <c r="CE195" i="2"/>
  <c r="CG195" i="2"/>
  <c r="CI195" i="2"/>
  <c r="CK195" i="2"/>
  <c r="CM195" i="2"/>
  <c r="CO195" i="2"/>
  <c r="CS195" i="2"/>
  <c r="CU195" i="2"/>
  <c r="CW195" i="2"/>
  <c r="CY195" i="2"/>
  <c r="DA195" i="2"/>
  <c r="AI196" i="2"/>
  <c r="AJ196" i="2" s="1"/>
  <c r="AO196" i="2"/>
  <c r="AQ196" i="2"/>
  <c r="AS196" i="2"/>
  <c r="AU196" i="2"/>
  <c r="AW196" i="2"/>
  <c r="AY196" i="2"/>
  <c r="BC196" i="2"/>
  <c r="BE196" i="2"/>
  <c r="BG196" i="2"/>
  <c r="BI196" i="2"/>
  <c r="BK196" i="2"/>
  <c r="BM196" i="2"/>
  <c r="BQ196" i="2"/>
  <c r="BS196" i="2"/>
  <c r="BU196" i="2"/>
  <c r="BW196" i="2"/>
  <c r="BY196" i="2"/>
  <c r="CA196" i="2"/>
  <c r="CE196" i="2"/>
  <c r="CG196" i="2"/>
  <c r="CI196" i="2"/>
  <c r="CK196" i="2"/>
  <c r="CM196" i="2"/>
  <c r="CO196" i="2"/>
  <c r="CS196" i="2"/>
  <c r="CU196" i="2"/>
  <c r="CW196" i="2"/>
  <c r="CY196" i="2"/>
  <c r="DA196" i="2"/>
  <c r="AI197" i="2"/>
  <c r="AJ197" i="2" s="1"/>
  <c r="AO197" i="2"/>
  <c r="AQ197" i="2"/>
  <c r="AS197" i="2"/>
  <c r="AU197" i="2"/>
  <c r="AW197" i="2"/>
  <c r="AY197" i="2"/>
  <c r="BC197" i="2"/>
  <c r="BE197" i="2"/>
  <c r="BG197" i="2"/>
  <c r="BI197" i="2"/>
  <c r="BK197" i="2"/>
  <c r="BM197" i="2"/>
  <c r="BQ197" i="2"/>
  <c r="BS197" i="2"/>
  <c r="BU197" i="2"/>
  <c r="BW197" i="2"/>
  <c r="BY197" i="2"/>
  <c r="CA197" i="2"/>
  <c r="CE197" i="2"/>
  <c r="CG197" i="2"/>
  <c r="CI197" i="2"/>
  <c r="CK197" i="2"/>
  <c r="CM197" i="2"/>
  <c r="CO197" i="2"/>
  <c r="CS197" i="2"/>
  <c r="CU197" i="2"/>
  <c r="CW197" i="2"/>
  <c r="CY197" i="2"/>
  <c r="DA197" i="2"/>
  <c r="AI198" i="2"/>
  <c r="AJ198" i="2" s="1"/>
  <c r="AO198" i="2"/>
  <c r="AQ198" i="2"/>
  <c r="AS198" i="2"/>
  <c r="AU198" i="2"/>
  <c r="AW198" i="2"/>
  <c r="AY198" i="2"/>
  <c r="BC198" i="2"/>
  <c r="BE198" i="2"/>
  <c r="BG198" i="2"/>
  <c r="BI198" i="2"/>
  <c r="BK198" i="2"/>
  <c r="BM198" i="2"/>
  <c r="BQ198" i="2"/>
  <c r="BS198" i="2"/>
  <c r="BU198" i="2"/>
  <c r="BW198" i="2"/>
  <c r="BY198" i="2"/>
  <c r="CA198" i="2"/>
  <c r="CE198" i="2"/>
  <c r="CG198" i="2"/>
  <c r="CI198" i="2"/>
  <c r="CK198" i="2"/>
  <c r="CM198" i="2"/>
  <c r="CO198" i="2"/>
  <c r="CS198" i="2"/>
  <c r="CU198" i="2"/>
  <c r="CW198" i="2"/>
  <c r="CY198" i="2"/>
  <c r="DA198" i="2"/>
  <c r="AR195" i="2"/>
  <c r="AT195" i="2"/>
  <c r="AV195" i="2"/>
  <c r="AX195" i="2"/>
  <c r="BB195" i="2"/>
  <c r="BD195" i="2"/>
  <c r="BF195" i="2"/>
  <c r="BH195" i="2"/>
  <c r="BJ195" i="2"/>
  <c r="BL195" i="2"/>
  <c r="BP195" i="2"/>
  <c r="BR195" i="2"/>
  <c r="BT195" i="2"/>
  <c r="BV195" i="2"/>
  <c r="BX195" i="2"/>
  <c r="BZ195" i="2"/>
  <c r="CD195" i="2"/>
  <c r="CF195" i="2"/>
  <c r="CH195" i="2"/>
  <c r="CJ195" i="2"/>
  <c r="CL195" i="2"/>
  <c r="CN195" i="2"/>
  <c r="CR195" i="2"/>
  <c r="CT195" i="2"/>
  <c r="CV195" i="2"/>
  <c r="CX195" i="2"/>
  <c r="CZ195" i="2"/>
  <c r="AP196" i="2"/>
  <c r="AR196" i="2"/>
  <c r="AT196" i="2"/>
  <c r="AV196" i="2"/>
  <c r="AX196" i="2"/>
  <c r="BB196" i="2"/>
  <c r="BD196" i="2"/>
  <c r="BF196" i="2"/>
  <c r="BH196" i="2"/>
  <c r="BJ196" i="2"/>
  <c r="BL196" i="2"/>
  <c r="BP196" i="2"/>
  <c r="BR196" i="2"/>
  <c r="BT196" i="2"/>
  <c r="BV196" i="2"/>
  <c r="BX196" i="2"/>
  <c r="BZ196" i="2"/>
  <c r="CD196" i="2"/>
  <c r="CF196" i="2"/>
  <c r="CH196" i="2"/>
  <c r="CJ196" i="2"/>
  <c r="CL196" i="2"/>
  <c r="CN196" i="2"/>
  <c r="CR196" i="2"/>
  <c r="CT196" i="2"/>
  <c r="CV196" i="2"/>
  <c r="CX196" i="2"/>
  <c r="CZ196" i="2"/>
  <c r="AP197" i="2"/>
  <c r="AR197" i="2"/>
  <c r="AT197" i="2"/>
  <c r="AV197" i="2"/>
  <c r="AX197" i="2"/>
  <c r="BB197" i="2"/>
  <c r="BD197" i="2"/>
  <c r="BF197" i="2"/>
  <c r="BH197" i="2"/>
  <c r="BJ197" i="2"/>
  <c r="BL197" i="2"/>
  <c r="BP197" i="2"/>
  <c r="BR197" i="2"/>
  <c r="BT197" i="2"/>
  <c r="BV197" i="2"/>
  <c r="BX197" i="2"/>
  <c r="BZ197" i="2"/>
  <c r="CD197" i="2"/>
  <c r="CF197" i="2"/>
  <c r="CH197" i="2"/>
  <c r="CJ197" i="2"/>
  <c r="CL197" i="2"/>
  <c r="CN197" i="2"/>
  <c r="CR197" i="2"/>
  <c r="CT197" i="2"/>
  <c r="CV197" i="2"/>
  <c r="CX197" i="2"/>
  <c r="CZ197" i="2"/>
  <c r="AP198" i="2"/>
  <c r="AR198" i="2"/>
  <c r="AT198" i="2"/>
  <c r="AV198" i="2"/>
  <c r="AX198" i="2"/>
  <c r="BB198" i="2"/>
  <c r="BD198" i="2"/>
  <c r="BF198" i="2"/>
  <c r="BH198" i="2"/>
  <c r="BJ198" i="2"/>
  <c r="BL198" i="2"/>
  <c r="BP198" i="2"/>
  <c r="BR198" i="2"/>
  <c r="BT198" i="2"/>
  <c r="BV198" i="2"/>
  <c r="BX198" i="2"/>
  <c r="BZ198" i="2"/>
  <c r="CD198" i="2"/>
  <c r="CF198" i="2"/>
  <c r="CH198" i="2"/>
  <c r="CJ198" i="2"/>
  <c r="CL198" i="2"/>
  <c r="CN198" i="2"/>
  <c r="CR198" i="2"/>
  <c r="CT198" i="2"/>
  <c r="CV198" i="2"/>
  <c r="CX198" i="2"/>
  <c r="CZ198" i="2"/>
  <c r="DK201" i="2"/>
  <c r="BU202" i="2"/>
  <c r="BW202" i="2"/>
  <c r="BY202" i="2"/>
  <c r="CC202" i="2"/>
  <c r="CE202" i="2"/>
  <c r="CG202" i="2"/>
  <c r="CI202" i="2"/>
  <c r="CK202" i="2"/>
  <c r="CM202" i="2"/>
  <c r="CQ202" i="2"/>
  <c r="CS202" i="2"/>
  <c r="CU202" i="2"/>
  <c r="CW202" i="2"/>
  <c r="CY202" i="2"/>
  <c r="DA202" i="2"/>
  <c r="DE202" i="2"/>
  <c r="DG202" i="2"/>
  <c r="DI202" i="2"/>
  <c r="DK202" i="2"/>
  <c r="BQ203" i="2"/>
  <c r="BU203" i="2"/>
  <c r="BY203" i="2"/>
  <c r="CC203" i="2"/>
  <c r="CG203" i="2"/>
  <c r="CK203" i="2"/>
  <c r="CS203" i="2"/>
  <c r="CW203" i="2"/>
  <c r="DA203" i="2"/>
  <c r="DE203" i="2"/>
  <c r="AI199" i="2"/>
  <c r="AJ199" i="2" s="1"/>
  <c r="AO199" i="2"/>
  <c r="AQ199" i="2"/>
  <c r="AS199" i="2"/>
  <c r="AU199" i="2"/>
  <c r="AW199" i="2"/>
  <c r="AY199" i="2"/>
  <c r="BC199" i="2"/>
  <c r="BE199" i="2"/>
  <c r="BG199" i="2"/>
  <c r="BI199" i="2"/>
  <c r="BK199" i="2"/>
  <c r="BM199" i="2"/>
  <c r="BQ199" i="2"/>
  <c r="BS199" i="2"/>
  <c r="BU199" i="2"/>
  <c r="BW199" i="2"/>
  <c r="BY199" i="2"/>
  <c r="CA199" i="2"/>
  <c r="CE199" i="2"/>
  <c r="CG199" i="2"/>
  <c r="CI199" i="2"/>
  <c r="CK199" i="2"/>
  <c r="CM199" i="2"/>
  <c r="CO199" i="2"/>
  <c r="CS199" i="2"/>
  <c r="CU199" i="2"/>
  <c r="CW199" i="2"/>
  <c r="CY199" i="2"/>
  <c r="AI200" i="2"/>
  <c r="AJ200" i="2" s="1"/>
  <c r="AO200" i="2"/>
  <c r="AQ200" i="2"/>
  <c r="AS200" i="2"/>
  <c r="AU200" i="2"/>
  <c r="AW200" i="2"/>
  <c r="AY200" i="2"/>
  <c r="BC200" i="2"/>
  <c r="BE200" i="2"/>
  <c r="BG200" i="2"/>
  <c r="BI200" i="2"/>
  <c r="BK200" i="2"/>
  <c r="BM200" i="2"/>
  <c r="BQ200" i="2"/>
  <c r="BS200" i="2"/>
  <c r="BU200" i="2"/>
  <c r="BW200" i="2"/>
  <c r="BY200" i="2"/>
  <c r="CA200" i="2"/>
  <c r="CE200" i="2"/>
  <c r="CG200" i="2"/>
  <c r="CI200" i="2"/>
  <c r="CK200" i="2"/>
  <c r="CM200" i="2"/>
  <c r="CO200" i="2"/>
  <c r="CS200" i="2"/>
  <c r="CU200" i="2"/>
  <c r="CW200" i="2"/>
  <c r="CY200" i="2"/>
  <c r="AT201" i="2"/>
  <c r="AV201" i="2"/>
  <c r="AZ201" i="2"/>
  <c r="BB201" i="2"/>
  <c r="BD201" i="2"/>
  <c r="BF201" i="2"/>
  <c r="BH201" i="2"/>
  <c r="BJ201" i="2"/>
  <c r="BN201" i="2"/>
  <c r="BP201" i="2"/>
  <c r="BR201" i="2"/>
  <c r="BT201" i="2"/>
  <c r="BV201" i="2"/>
  <c r="BX201" i="2"/>
  <c r="CB201" i="2"/>
  <c r="CD201" i="2"/>
  <c r="CF201" i="2"/>
  <c r="CH201" i="2"/>
  <c r="CJ201" i="2"/>
  <c r="CL201" i="2"/>
  <c r="CP201" i="2"/>
  <c r="CR201" i="2"/>
  <c r="CT201" i="2"/>
  <c r="CV201" i="2"/>
  <c r="CX201" i="2"/>
  <c r="CZ201" i="2"/>
  <c r="DD201" i="2"/>
  <c r="DF201" i="2"/>
  <c r="DH201" i="2"/>
  <c r="AT202" i="2"/>
  <c r="AV202" i="2"/>
  <c r="AZ202" i="2"/>
  <c r="BB202" i="2"/>
  <c r="BD202" i="2"/>
  <c r="BF202" i="2"/>
  <c r="BH202" i="2"/>
  <c r="BJ202" i="2"/>
  <c r="BN202" i="2"/>
  <c r="BP202" i="2"/>
  <c r="BR202" i="2"/>
  <c r="BT202" i="2"/>
  <c r="BV202" i="2"/>
  <c r="BX202" i="2"/>
  <c r="CB202" i="2"/>
  <c r="CD202" i="2"/>
  <c r="CF202" i="2"/>
  <c r="CH202" i="2"/>
  <c r="CJ202" i="2"/>
  <c r="CL202" i="2"/>
  <c r="CP202" i="2"/>
  <c r="CR202" i="2"/>
  <c r="CT202" i="2"/>
  <c r="CV202" i="2"/>
  <c r="CX202" i="2"/>
  <c r="CZ202" i="2"/>
  <c r="DD202" i="2"/>
  <c r="DF202" i="2"/>
  <c r="DH202" i="2"/>
  <c r="DJ203" i="2"/>
  <c r="DH203" i="2"/>
  <c r="DF203" i="2"/>
  <c r="DD203" i="2"/>
  <c r="CZ203" i="2"/>
  <c r="CX203" i="2"/>
  <c r="CV203" i="2"/>
  <c r="CT203" i="2"/>
  <c r="CR203" i="2"/>
  <c r="CP203" i="2"/>
  <c r="CL203" i="2"/>
  <c r="CJ203" i="2"/>
  <c r="CH203" i="2"/>
  <c r="CF203" i="2"/>
  <c r="CD203" i="2"/>
  <c r="CB203" i="2"/>
  <c r="BX203" i="2"/>
  <c r="BV203" i="2"/>
  <c r="BT203" i="2"/>
  <c r="BR203" i="2"/>
  <c r="BP203" i="2"/>
  <c r="BN203" i="2"/>
  <c r="BJ203" i="2"/>
  <c r="BH203" i="2"/>
  <c r="BF203" i="2"/>
  <c r="BD203" i="2"/>
  <c r="BB203" i="2"/>
  <c r="AT203" i="2"/>
  <c r="AV203" i="2"/>
  <c r="AZ203" i="2"/>
  <c r="BC203" i="2"/>
  <c r="BG203" i="2"/>
  <c r="BK203" i="2"/>
  <c r="BO203" i="2"/>
  <c r="BS203" i="2"/>
  <c r="BW203" i="2"/>
  <c r="CE203" i="2"/>
  <c r="CI203" i="2"/>
  <c r="CM203" i="2"/>
  <c r="CQ203" i="2"/>
  <c r="CU203" i="2"/>
  <c r="CY203" i="2"/>
  <c r="DG203" i="2"/>
  <c r="DK203" i="2"/>
  <c r="AT204" i="2"/>
  <c r="AV204" i="2"/>
  <c r="AZ204" i="2"/>
  <c r="BB204" i="2"/>
  <c r="BD204" i="2"/>
  <c r="BF204" i="2"/>
  <c r="BH204" i="2"/>
  <c r="BJ204" i="2"/>
  <c r="BN204" i="2"/>
  <c r="BP204" i="2"/>
  <c r="BR204" i="2"/>
  <c r="BT204" i="2"/>
  <c r="BV204" i="2"/>
  <c r="BX204" i="2"/>
  <c r="CB204" i="2"/>
  <c r="CD204" i="2"/>
  <c r="CF204" i="2"/>
  <c r="CH204" i="2"/>
  <c r="CJ204" i="2"/>
  <c r="CL204" i="2"/>
  <c r="CP204" i="2"/>
  <c r="CR204" i="2"/>
  <c r="CT204" i="2"/>
  <c r="CV204" i="2"/>
  <c r="CX204" i="2"/>
  <c r="CZ204" i="2"/>
  <c r="DD204" i="2"/>
  <c r="DF204" i="2"/>
  <c r="DH204" i="2"/>
  <c r="DK205" i="2"/>
  <c r="DI205" i="2"/>
  <c r="DG205" i="2"/>
  <c r="DE205" i="2"/>
  <c r="DA205" i="2"/>
  <c r="CY205" i="2"/>
  <c r="CW205" i="2"/>
  <c r="CU205" i="2"/>
  <c r="CS205" i="2"/>
  <c r="CQ205" i="2"/>
  <c r="CM205" i="2"/>
  <c r="CK205" i="2"/>
  <c r="CI205" i="2"/>
  <c r="CG205" i="2"/>
  <c r="CE205" i="2"/>
  <c r="CC205" i="2"/>
  <c r="BY205" i="2"/>
  <c r="DJ205" i="2"/>
  <c r="DH205" i="2"/>
  <c r="DF205" i="2"/>
  <c r="DD205" i="2"/>
  <c r="CZ205" i="2"/>
  <c r="CX205" i="2"/>
  <c r="CV205" i="2"/>
  <c r="CT205" i="2"/>
  <c r="CR205" i="2"/>
  <c r="CP205" i="2"/>
  <c r="CL205" i="2"/>
  <c r="CJ205" i="2"/>
  <c r="CH205" i="2"/>
  <c r="CF205" i="2"/>
  <c r="CD205" i="2"/>
  <c r="CB205" i="2"/>
  <c r="BX205" i="2"/>
  <c r="AT205" i="2"/>
  <c r="AV205" i="2"/>
  <c r="AZ205" i="2"/>
  <c r="BB205" i="2"/>
  <c r="BD205" i="2"/>
  <c r="BF205" i="2"/>
  <c r="BH205" i="2"/>
  <c r="BJ205" i="2"/>
  <c r="BN205" i="2"/>
  <c r="BP205" i="2"/>
  <c r="BR205" i="2"/>
  <c r="BT205" i="2"/>
  <c r="BV205" i="2"/>
  <c r="AT206" i="2"/>
  <c r="AV206" i="2"/>
  <c r="AZ206" i="2"/>
  <c r="BB206" i="2"/>
  <c r="BD206" i="2"/>
  <c r="BF206" i="2"/>
  <c r="BH206" i="2"/>
  <c r="BJ206" i="2"/>
  <c r="BN206" i="2"/>
  <c r="BP206" i="2"/>
  <c r="BR206" i="2"/>
  <c r="BT206" i="2"/>
  <c r="BV206" i="2"/>
  <c r="BX206" i="2"/>
  <c r="CB206" i="2"/>
  <c r="CD206" i="2"/>
  <c r="CF206" i="2"/>
  <c r="CH206" i="2"/>
  <c r="CJ206" i="2"/>
  <c r="CL206" i="2"/>
  <c r="CP206" i="2"/>
  <c r="CR206" i="2"/>
  <c r="CT206" i="2"/>
  <c r="CV206" i="2"/>
  <c r="CX206" i="2"/>
  <c r="CZ206" i="2"/>
  <c r="DD206" i="2"/>
  <c r="DF206" i="2"/>
  <c r="DH206" i="2"/>
  <c r="DJ206" i="2"/>
  <c r="AU206" i="2"/>
  <c r="AW206" i="2"/>
  <c r="BA206" i="2"/>
  <c r="BC206" i="2"/>
  <c r="BE206" i="2"/>
  <c r="BG206" i="2"/>
  <c r="BI206" i="2"/>
  <c r="BK206" i="2"/>
  <c r="BO206" i="2"/>
  <c r="BQ206" i="2"/>
  <c r="BS206" i="2"/>
  <c r="BU206" i="2"/>
  <c r="BW206" i="2"/>
  <c r="BY206" i="2"/>
  <c r="CC206" i="2"/>
  <c r="CE206" i="2"/>
  <c r="CG206" i="2"/>
  <c r="CI206" i="2"/>
  <c r="CK206" i="2"/>
  <c r="CM206" i="2"/>
  <c r="CQ206" i="2"/>
  <c r="CS206" i="2"/>
  <c r="CU206" i="2"/>
  <c r="CW206" i="2"/>
  <c r="CY206" i="2"/>
  <c r="DA206" i="2"/>
  <c r="DE206" i="2"/>
  <c r="DG206" i="2"/>
  <c r="DI206" i="2"/>
  <c r="G24" i="1"/>
  <c r="H8" i="1"/>
  <c r="W9" i="1"/>
  <c r="Y9" i="1"/>
  <c r="AA9" i="1"/>
  <c r="AC9" i="1"/>
  <c r="AE9" i="1"/>
  <c r="AG9" i="1"/>
  <c r="AK9" i="1"/>
  <c r="AM9" i="1"/>
  <c r="AO9" i="1"/>
  <c r="AQ9" i="1"/>
  <c r="AS9" i="1"/>
  <c r="AU9" i="1"/>
  <c r="AY9" i="1"/>
  <c r="BA9" i="1"/>
  <c r="BC9" i="1"/>
  <c r="BE9" i="1"/>
  <c r="BG9" i="1"/>
  <c r="BI9" i="1"/>
  <c r="BM9" i="1"/>
  <c r="BO9" i="1"/>
  <c r="BQ9" i="1"/>
  <c r="BS9" i="1"/>
  <c r="BU9" i="1"/>
  <c r="BW9" i="1"/>
  <c r="CA9" i="1"/>
  <c r="CC9" i="1"/>
  <c r="CE9" i="1"/>
  <c r="CG9" i="1"/>
  <c r="CI9" i="1"/>
  <c r="CK9" i="1"/>
  <c r="CO9" i="1"/>
  <c r="CQ9" i="1"/>
  <c r="CS9" i="1"/>
  <c r="CU9" i="1"/>
  <c r="CW9" i="1"/>
  <c r="CY9" i="1"/>
  <c r="DC9" i="1"/>
  <c r="DE9" i="1"/>
  <c r="DG9" i="1"/>
  <c r="DI9" i="1"/>
  <c r="DK9" i="1"/>
  <c r="DM9" i="1"/>
  <c r="W10" i="1"/>
  <c r="Y10" i="1"/>
  <c r="AA10" i="1"/>
  <c r="AC10" i="1"/>
  <c r="AE10" i="1"/>
  <c r="AG10" i="1"/>
  <c r="AK10" i="1"/>
  <c r="AM10" i="1"/>
  <c r="AO10" i="1"/>
  <c r="AQ10" i="1"/>
  <c r="AS10" i="1"/>
  <c r="AU10" i="1"/>
  <c r="AY10" i="1"/>
  <c r="BA10" i="1"/>
  <c r="BC10" i="1"/>
  <c r="BE10" i="1"/>
  <c r="BG10" i="1"/>
  <c r="BI10" i="1"/>
  <c r="BM10" i="1"/>
  <c r="BO10" i="1"/>
  <c r="BQ10" i="1"/>
  <c r="BS10" i="1"/>
  <c r="BU10" i="1"/>
  <c r="BW10" i="1"/>
  <c r="CA10" i="1"/>
  <c r="CC10" i="1"/>
  <c r="CE10" i="1"/>
  <c r="CG10" i="1"/>
  <c r="CI10" i="1"/>
  <c r="CK10" i="1"/>
  <c r="CO10" i="1"/>
  <c r="CQ10" i="1"/>
  <c r="CS10" i="1"/>
  <c r="CU10" i="1"/>
  <c r="CW10" i="1"/>
  <c r="CY10" i="1"/>
  <c r="DC10" i="1"/>
  <c r="DE10" i="1"/>
  <c r="DG10" i="1"/>
  <c r="DI10" i="1"/>
  <c r="DK10" i="1"/>
  <c r="DM10" i="1"/>
  <c r="W11" i="1"/>
  <c r="Y11" i="1"/>
  <c r="AA11" i="1"/>
  <c r="AC11" i="1"/>
  <c r="AE11" i="1"/>
  <c r="AG11" i="1"/>
  <c r="AK11" i="1"/>
  <c r="AM11" i="1"/>
  <c r="AO11" i="1"/>
  <c r="AQ11" i="1"/>
  <c r="AS11" i="1"/>
  <c r="AU11" i="1"/>
  <c r="AY11" i="1"/>
  <c r="BA11" i="1"/>
  <c r="BC11" i="1"/>
  <c r="BE11" i="1"/>
  <c r="BG11" i="1"/>
  <c r="BI11" i="1"/>
  <c r="BM11" i="1"/>
  <c r="BO11" i="1"/>
  <c r="BQ11" i="1"/>
  <c r="BS11" i="1"/>
  <c r="BU11" i="1"/>
  <c r="BW11" i="1"/>
  <c r="CA11" i="1"/>
  <c r="CC11" i="1"/>
  <c r="CE11" i="1"/>
  <c r="CG11" i="1"/>
  <c r="CI11" i="1"/>
  <c r="CK11" i="1"/>
  <c r="CO11" i="1"/>
  <c r="CQ11" i="1"/>
  <c r="CS11" i="1"/>
  <c r="CU11" i="1"/>
  <c r="CW11" i="1"/>
  <c r="CY11" i="1"/>
  <c r="DC11" i="1"/>
  <c r="DE11" i="1"/>
  <c r="DG11" i="1"/>
  <c r="DI11" i="1"/>
  <c r="DK11" i="1"/>
  <c r="DM11" i="1"/>
  <c r="W12" i="1"/>
  <c r="Y12" i="1"/>
  <c r="AA12" i="1"/>
  <c r="AC12" i="1"/>
  <c r="AE12" i="1"/>
  <c r="AG12" i="1"/>
  <c r="AK12" i="1"/>
  <c r="AM12" i="1"/>
  <c r="AO12" i="1"/>
  <c r="AQ12" i="1"/>
  <c r="AS12" i="1"/>
  <c r="AU12" i="1"/>
  <c r="AY12" i="1"/>
  <c r="BA12" i="1"/>
  <c r="BC12" i="1"/>
  <c r="BE12" i="1"/>
  <c r="BG12" i="1"/>
  <c r="BI12" i="1"/>
  <c r="BM12" i="1"/>
  <c r="BO12" i="1"/>
  <c r="BQ12" i="1"/>
  <c r="BS12" i="1"/>
  <c r="BU12" i="1"/>
  <c r="BW12" i="1"/>
  <c r="CA12" i="1"/>
  <c r="CC12" i="1"/>
  <c r="CE12" i="1"/>
  <c r="CG12" i="1"/>
  <c r="CI12" i="1"/>
  <c r="CK12" i="1"/>
  <c r="CO12" i="1"/>
  <c r="CQ12" i="1"/>
  <c r="CS12" i="1"/>
  <c r="CU12" i="1"/>
  <c r="CW12" i="1"/>
  <c r="CY12" i="1"/>
  <c r="DC12" i="1"/>
  <c r="DE12" i="1"/>
  <c r="DG12" i="1"/>
  <c r="DI12" i="1"/>
  <c r="DK12" i="1"/>
  <c r="DM12" i="1"/>
  <c r="W13" i="1"/>
  <c r="Y13" i="1"/>
  <c r="AA13" i="1"/>
  <c r="AC13" i="1"/>
  <c r="AE13" i="1"/>
  <c r="AG13" i="1"/>
  <c r="AK13" i="1"/>
  <c r="AM13" i="1"/>
  <c r="AO13" i="1"/>
  <c r="AQ13" i="1"/>
  <c r="AS13" i="1"/>
  <c r="AU13" i="1"/>
  <c r="AY13" i="1"/>
  <c r="BA13" i="1"/>
  <c r="BC13" i="1"/>
  <c r="BE13" i="1"/>
  <c r="BG13" i="1"/>
  <c r="BI13" i="1"/>
  <c r="BM13" i="1"/>
  <c r="BO13" i="1"/>
  <c r="BQ13" i="1"/>
  <c r="BS13" i="1"/>
  <c r="BU13" i="1"/>
  <c r="BW13" i="1"/>
  <c r="CA13" i="1"/>
  <c r="CC13" i="1"/>
  <c r="CE13" i="1"/>
  <c r="CG13" i="1"/>
  <c r="CI13" i="1"/>
  <c r="CK13" i="1"/>
  <c r="CO13" i="1"/>
  <c r="CQ13" i="1"/>
  <c r="CS13" i="1"/>
  <c r="CU13" i="1"/>
  <c r="CW13" i="1"/>
  <c r="CY13" i="1"/>
  <c r="DC13" i="1"/>
  <c r="DE13" i="1"/>
  <c r="DG13" i="1"/>
  <c r="DI13" i="1"/>
  <c r="DK13" i="1"/>
  <c r="DM13" i="1"/>
  <c r="W14" i="1"/>
  <c r="Y14" i="1"/>
  <c r="AA14" i="1"/>
  <c r="AC14" i="1"/>
  <c r="AE14" i="1"/>
  <c r="AG14" i="1"/>
  <c r="AK14" i="1"/>
  <c r="AM14" i="1"/>
  <c r="AO14" i="1"/>
  <c r="AQ14" i="1"/>
  <c r="AS14" i="1"/>
  <c r="AU14" i="1"/>
  <c r="AY14" i="1"/>
  <c r="BA14" i="1"/>
  <c r="BC14" i="1"/>
  <c r="BE14" i="1"/>
  <c r="BG14" i="1"/>
  <c r="BI14" i="1"/>
  <c r="BM14" i="1"/>
  <c r="BO14" i="1"/>
  <c r="BQ14" i="1"/>
  <c r="BS14" i="1"/>
  <c r="BU14" i="1"/>
  <c r="BW14" i="1"/>
  <c r="CA14" i="1"/>
  <c r="CC14" i="1"/>
  <c r="CE14" i="1"/>
  <c r="CG14" i="1"/>
  <c r="CI14" i="1"/>
  <c r="CK14" i="1"/>
  <c r="CO14" i="1"/>
  <c r="CQ14" i="1"/>
  <c r="CS14" i="1"/>
  <c r="CU14" i="1"/>
  <c r="CW14" i="1"/>
  <c r="CY14" i="1"/>
  <c r="DC14" i="1"/>
  <c r="DE14" i="1"/>
  <c r="DG14" i="1"/>
  <c r="DI14" i="1"/>
  <c r="DK14" i="1"/>
  <c r="DM14" i="1"/>
  <c r="W15" i="1"/>
  <c r="Y15" i="1"/>
  <c r="AA15" i="1"/>
  <c r="AC15" i="1"/>
  <c r="AE15" i="1"/>
  <c r="AG15" i="1"/>
  <c r="AK15" i="1"/>
  <c r="AM15" i="1"/>
  <c r="AO15" i="1"/>
  <c r="AQ15" i="1"/>
  <c r="AS15" i="1"/>
  <c r="AU15" i="1"/>
  <c r="AY15" i="1"/>
  <c r="BA15" i="1"/>
  <c r="BC15" i="1"/>
  <c r="BE15" i="1"/>
  <c r="BG15" i="1"/>
  <c r="BI15" i="1"/>
  <c r="BM15" i="1"/>
  <c r="BO15" i="1"/>
  <c r="BQ15" i="1"/>
  <c r="BS15" i="1"/>
  <c r="BU15" i="1"/>
  <c r="BW15" i="1"/>
  <c r="CA15" i="1"/>
  <c r="CC15" i="1"/>
  <c r="CE15" i="1"/>
  <c r="CG15" i="1"/>
  <c r="CI15" i="1"/>
  <c r="CK15" i="1"/>
  <c r="CO15" i="1"/>
  <c r="CQ15" i="1"/>
  <c r="CS15" i="1"/>
  <c r="CU15" i="1"/>
  <c r="CW15" i="1"/>
  <c r="CY15" i="1"/>
  <c r="DC15" i="1"/>
  <c r="DE15" i="1"/>
  <c r="DG15" i="1"/>
  <c r="DI15" i="1"/>
  <c r="DK15" i="1"/>
  <c r="DM15" i="1"/>
  <c r="W16" i="1"/>
  <c r="Y16" i="1"/>
  <c r="AA16" i="1"/>
  <c r="AC16" i="1"/>
  <c r="AE16" i="1"/>
  <c r="AG16" i="1"/>
  <c r="AK16" i="1"/>
  <c r="AM16" i="1"/>
  <c r="AO16" i="1"/>
  <c r="AQ16" i="1"/>
  <c r="AS16" i="1"/>
  <c r="AU16" i="1"/>
  <c r="AY16" i="1"/>
  <c r="BA16" i="1"/>
  <c r="BC16" i="1"/>
  <c r="BE16" i="1"/>
  <c r="BG16" i="1"/>
  <c r="BI16" i="1"/>
  <c r="BM16" i="1"/>
  <c r="BO16" i="1"/>
  <c r="BQ16" i="1"/>
  <c r="BS16" i="1"/>
  <c r="BU16" i="1"/>
  <c r="BW16" i="1"/>
  <c r="CA16" i="1"/>
  <c r="CC16" i="1"/>
  <c r="CE16" i="1"/>
  <c r="CG16" i="1"/>
  <c r="CI16" i="1"/>
  <c r="CK16" i="1"/>
  <c r="CO16" i="1"/>
  <c r="CQ16" i="1"/>
  <c r="CS16" i="1"/>
  <c r="CU16" i="1"/>
  <c r="CW16" i="1"/>
  <c r="CY16" i="1"/>
  <c r="DC16" i="1"/>
  <c r="DE16" i="1"/>
  <c r="DG16" i="1"/>
  <c r="DI16" i="1"/>
  <c r="DK16" i="1"/>
  <c r="DM16" i="1"/>
  <c r="W17" i="1"/>
  <c r="Y17" i="1"/>
  <c r="AA17" i="1"/>
  <c r="AC17" i="1"/>
  <c r="AE17" i="1"/>
  <c r="AG17" i="1"/>
  <c r="AK17" i="1"/>
  <c r="AM17" i="1"/>
  <c r="AO17" i="1"/>
  <c r="AQ17" i="1"/>
  <c r="AS17" i="1"/>
  <c r="AU17" i="1"/>
  <c r="AY17" i="1"/>
  <c r="BA17" i="1"/>
  <c r="BC17" i="1"/>
  <c r="BE17" i="1"/>
  <c r="BG17" i="1"/>
  <c r="BI17" i="1"/>
  <c r="BM17" i="1"/>
  <c r="BO17" i="1"/>
  <c r="BQ17" i="1"/>
  <c r="BS17" i="1"/>
  <c r="BU17" i="1"/>
  <c r="BW17" i="1"/>
  <c r="CA17" i="1"/>
  <c r="CC17" i="1"/>
  <c r="CE17" i="1"/>
  <c r="CG17" i="1"/>
  <c r="CI17" i="1"/>
  <c r="CK17" i="1"/>
  <c r="CO17" i="1"/>
  <c r="CQ17" i="1"/>
  <c r="CS17" i="1"/>
  <c r="CU17" i="1"/>
  <c r="CW17" i="1"/>
  <c r="CY17" i="1"/>
  <c r="DC17" i="1"/>
  <c r="DE17" i="1"/>
  <c r="DG17" i="1"/>
  <c r="DI17" i="1"/>
  <c r="DK17" i="1"/>
  <c r="DM17" i="1"/>
  <c r="W18" i="1"/>
  <c r="Y18" i="1"/>
  <c r="AA18" i="1"/>
  <c r="AC18" i="1"/>
  <c r="AE18" i="1"/>
  <c r="AG18" i="1"/>
  <c r="AK18" i="1"/>
  <c r="AM18" i="1"/>
  <c r="AO18" i="1"/>
  <c r="AQ18" i="1"/>
  <c r="AS18" i="1"/>
  <c r="AU18" i="1"/>
  <c r="AY18" i="1"/>
  <c r="BA18" i="1"/>
  <c r="BC18" i="1"/>
  <c r="BE18" i="1"/>
  <c r="BG18" i="1"/>
  <c r="BI18" i="1"/>
  <c r="BM18" i="1"/>
  <c r="BO18" i="1"/>
  <c r="BQ18" i="1"/>
  <c r="BS18" i="1"/>
  <c r="BU18" i="1"/>
  <c r="BW18" i="1"/>
  <c r="CA18" i="1"/>
  <c r="CC18" i="1"/>
  <c r="CE18" i="1"/>
  <c r="CG18" i="1"/>
  <c r="CI18" i="1"/>
  <c r="CK18" i="1"/>
  <c r="CO18" i="1"/>
  <c r="CQ18" i="1"/>
  <c r="CS18" i="1"/>
  <c r="CU18" i="1"/>
  <c r="CW18" i="1"/>
  <c r="CY18" i="1"/>
  <c r="DC18" i="1"/>
  <c r="DE18" i="1"/>
  <c r="DG18" i="1"/>
  <c r="DI18" i="1"/>
  <c r="DK18" i="1"/>
  <c r="DM18" i="1"/>
  <c r="DM19" i="1"/>
  <c r="DK19" i="1"/>
  <c r="DI19" i="1"/>
  <c r="DG19" i="1"/>
  <c r="DE19" i="1"/>
  <c r="DC19" i="1"/>
  <c r="CY19" i="1"/>
  <c r="CW19" i="1"/>
  <c r="CU19" i="1"/>
  <c r="CS19" i="1"/>
  <c r="CQ19" i="1"/>
  <c r="CO19" i="1"/>
  <c r="CK19" i="1"/>
  <c r="CI19" i="1"/>
  <c r="CG19" i="1"/>
  <c r="CE19" i="1"/>
  <c r="CC19" i="1"/>
  <c r="CA19" i="1"/>
  <c r="BW19" i="1"/>
  <c r="BU19" i="1"/>
  <c r="BS19" i="1"/>
  <c r="BQ19" i="1"/>
  <c r="BO19" i="1"/>
  <c r="BM19" i="1"/>
  <c r="W19" i="1"/>
  <c r="Y19" i="1"/>
  <c r="AA19" i="1"/>
  <c r="AC19" i="1"/>
  <c r="AE19" i="1"/>
  <c r="AG19" i="1"/>
  <c r="AK19" i="1"/>
  <c r="AM19" i="1"/>
  <c r="AO19" i="1"/>
  <c r="AQ19" i="1"/>
  <c r="AS19" i="1"/>
  <c r="AU19" i="1"/>
  <c r="AY19" i="1"/>
  <c r="BA19" i="1"/>
  <c r="BC19" i="1"/>
  <c r="BE19" i="1"/>
  <c r="BG19" i="1"/>
  <c r="BI19" i="1"/>
  <c r="BP19" i="1"/>
  <c r="BT19" i="1"/>
  <c r="BX19" i="1"/>
  <c r="CB19" i="1"/>
  <c r="CF19" i="1"/>
  <c r="CJ19" i="1"/>
  <c r="CR19" i="1"/>
  <c r="CV19" i="1"/>
  <c r="CZ19" i="1"/>
  <c r="DD19" i="1"/>
  <c r="DH19" i="1"/>
  <c r="DL19" i="1"/>
  <c r="F24" i="1"/>
  <c r="F176" i="1" s="1"/>
  <c r="DN26" i="1"/>
  <c r="DL26" i="1"/>
  <c r="DJ26" i="1"/>
  <c r="DH26" i="1"/>
  <c r="DF26" i="1"/>
  <c r="DD26" i="1"/>
  <c r="CZ26" i="1"/>
  <c r="CX26" i="1"/>
  <c r="CV26" i="1"/>
  <c r="CT26" i="1"/>
  <c r="CR26" i="1"/>
  <c r="CP26" i="1"/>
  <c r="CL26" i="1"/>
  <c r="CJ26" i="1"/>
  <c r="CH26" i="1"/>
  <c r="CF26" i="1"/>
  <c r="CD26" i="1"/>
  <c r="CB26" i="1"/>
  <c r="BX26" i="1"/>
  <c r="BV26" i="1"/>
  <c r="BT26" i="1"/>
  <c r="BR26" i="1"/>
  <c r="BP26" i="1"/>
  <c r="BN26" i="1"/>
  <c r="BJ26" i="1"/>
  <c r="BH26" i="1"/>
  <c r="BF26" i="1"/>
  <c r="BD26" i="1"/>
  <c r="BB26" i="1"/>
  <c r="AZ26" i="1"/>
  <c r="AV26" i="1"/>
  <c r="AT26" i="1"/>
  <c r="AR26" i="1"/>
  <c r="AP26" i="1"/>
  <c r="AN26" i="1"/>
  <c r="AL26" i="1"/>
  <c r="AH26" i="1"/>
  <c r="AF26" i="1"/>
  <c r="AF31" i="1" s="1"/>
  <c r="AD26" i="1"/>
  <c r="AD31" i="1" s="1"/>
  <c r="AC26" i="1"/>
  <c r="AG26" i="1"/>
  <c r="AK26" i="1"/>
  <c r="AO26" i="1"/>
  <c r="AS26" i="1"/>
  <c r="BA26" i="1"/>
  <c r="BE26" i="1"/>
  <c r="BI26" i="1"/>
  <c r="BM26" i="1"/>
  <c r="BQ26" i="1"/>
  <c r="BU26" i="1"/>
  <c r="CC26" i="1"/>
  <c r="CG26" i="1"/>
  <c r="CK26" i="1"/>
  <c r="CO26" i="1"/>
  <c r="CS26" i="1"/>
  <c r="CW26" i="1"/>
  <c r="DE26" i="1"/>
  <c r="DI26" i="1"/>
  <c r="DM26" i="1"/>
  <c r="DM27" i="1"/>
  <c r="DK27" i="1"/>
  <c r="DI27" i="1"/>
  <c r="DG27" i="1"/>
  <c r="DE27" i="1"/>
  <c r="DC27" i="1"/>
  <c r="CY27" i="1"/>
  <c r="CW27" i="1"/>
  <c r="CU27" i="1"/>
  <c r="CS27" i="1"/>
  <c r="CQ27" i="1"/>
  <c r="CO27" i="1"/>
  <c r="CK27" i="1"/>
  <c r="CI27" i="1"/>
  <c r="CG27" i="1"/>
  <c r="CE27" i="1"/>
  <c r="CC27" i="1"/>
  <c r="CA27" i="1"/>
  <c r="BW27" i="1"/>
  <c r="BU27" i="1"/>
  <c r="BS27" i="1"/>
  <c r="BV27" i="1"/>
  <c r="CD27" i="1"/>
  <c r="CH27" i="1"/>
  <c r="CL27" i="1"/>
  <c r="CP27" i="1"/>
  <c r="CT27" i="1"/>
  <c r="CX27" i="1"/>
  <c r="DF27" i="1"/>
  <c r="DJ27" i="1"/>
  <c r="DN27" i="1"/>
  <c r="DP30" i="1"/>
  <c r="DQ30" i="1" s="1"/>
  <c r="H31" i="1"/>
  <c r="H7" i="1"/>
  <c r="X9" i="1"/>
  <c r="Z9" i="1"/>
  <c r="AB9" i="1"/>
  <c r="AD9" i="1"/>
  <c r="AF9" i="1"/>
  <c r="AH9" i="1"/>
  <c r="AL9" i="1"/>
  <c r="AN9" i="1"/>
  <c r="AP9" i="1"/>
  <c r="AR9" i="1"/>
  <c r="AT9" i="1"/>
  <c r="AV9" i="1"/>
  <c r="AZ9" i="1"/>
  <c r="BB9" i="1"/>
  <c r="BD9" i="1"/>
  <c r="BF9" i="1"/>
  <c r="BH9" i="1"/>
  <c r="BJ9" i="1"/>
  <c r="BN9" i="1"/>
  <c r="BP9" i="1"/>
  <c r="BR9" i="1"/>
  <c r="BT9" i="1"/>
  <c r="BV9" i="1"/>
  <c r="BX9" i="1"/>
  <c r="CB9" i="1"/>
  <c r="CD9" i="1"/>
  <c r="CF9" i="1"/>
  <c r="CH9" i="1"/>
  <c r="CJ9" i="1"/>
  <c r="CL9" i="1"/>
  <c r="CP9" i="1"/>
  <c r="CR9" i="1"/>
  <c r="CT9" i="1"/>
  <c r="CV9" i="1"/>
  <c r="CX9" i="1"/>
  <c r="CZ9" i="1"/>
  <c r="DD9" i="1"/>
  <c r="DF9" i="1"/>
  <c r="DH9" i="1"/>
  <c r="DJ9" i="1"/>
  <c r="DL9" i="1"/>
  <c r="X10" i="1"/>
  <c r="Z10" i="1"/>
  <c r="AB10" i="1"/>
  <c r="AD10" i="1"/>
  <c r="AF10" i="1"/>
  <c r="AH10" i="1"/>
  <c r="AL10" i="1"/>
  <c r="AN10" i="1"/>
  <c r="AP10" i="1"/>
  <c r="AR10" i="1"/>
  <c r="AT10" i="1"/>
  <c r="AV10" i="1"/>
  <c r="AZ10" i="1"/>
  <c r="BB10" i="1"/>
  <c r="BD10" i="1"/>
  <c r="BF10" i="1"/>
  <c r="BH10" i="1"/>
  <c r="BJ10" i="1"/>
  <c r="BN10" i="1"/>
  <c r="BP10" i="1"/>
  <c r="BR10" i="1"/>
  <c r="BT10" i="1"/>
  <c r="BV10" i="1"/>
  <c r="BX10" i="1"/>
  <c r="CB10" i="1"/>
  <c r="CD10" i="1"/>
  <c r="CF10" i="1"/>
  <c r="CH10" i="1"/>
  <c r="CJ10" i="1"/>
  <c r="CL10" i="1"/>
  <c r="CP10" i="1"/>
  <c r="CR10" i="1"/>
  <c r="CT10" i="1"/>
  <c r="CV10" i="1"/>
  <c r="CX10" i="1"/>
  <c r="CZ10" i="1"/>
  <c r="DD10" i="1"/>
  <c r="DF10" i="1"/>
  <c r="DH10" i="1"/>
  <c r="DJ10" i="1"/>
  <c r="DL10" i="1"/>
  <c r="X11" i="1"/>
  <c r="Z11" i="1"/>
  <c r="AB11" i="1"/>
  <c r="AD11" i="1"/>
  <c r="AF11" i="1"/>
  <c r="AH11" i="1"/>
  <c r="AL11" i="1"/>
  <c r="AN11" i="1"/>
  <c r="AP11" i="1"/>
  <c r="AR11" i="1"/>
  <c r="AT11" i="1"/>
  <c r="AV11" i="1"/>
  <c r="AZ11" i="1"/>
  <c r="BB11" i="1"/>
  <c r="BD11" i="1"/>
  <c r="BF11" i="1"/>
  <c r="BH11" i="1"/>
  <c r="BJ11" i="1"/>
  <c r="BN11" i="1"/>
  <c r="BP11" i="1"/>
  <c r="BR11" i="1"/>
  <c r="BT11" i="1"/>
  <c r="BV11" i="1"/>
  <c r="BX11" i="1"/>
  <c r="CB11" i="1"/>
  <c r="CD11" i="1"/>
  <c r="CF11" i="1"/>
  <c r="CH11" i="1"/>
  <c r="CJ11" i="1"/>
  <c r="CL11" i="1"/>
  <c r="CP11" i="1"/>
  <c r="CR11" i="1"/>
  <c r="CT11" i="1"/>
  <c r="CV11" i="1"/>
  <c r="CX11" i="1"/>
  <c r="CZ11" i="1"/>
  <c r="DD11" i="1"/>
  <c r="DF11" i="1"/>
  <c r="DH11" i="1"/>
  <c r="DJ11" i="1"/>
  <c r="DL11" i="1"/>
  <c r="X12" i="1"/>
  <c r="Z12" i="1"/>
  <c r="AB12" i="1"/>
  <c r="AD12" i="1"/>
  <c r="AF12" i="1"/>
  <c r="AH12" i="1"/>
  <c r="AL12" i="1"/>
  <c r="AN12" i="1"/>
  <c r="AP12" i="1"/>
  <c r="AR12" i="1"/>
  <c r="AT12" i="1"/>
  <c r="AV12" i="1"/>
  <c r="AZ12" i="1"/>
  <c r="BB12" i="1"/>
  <c r="BD12" i="1"/>
  <c r="BF12" i="1"/>
  <c r="BH12" i="1"/>
  <c r="BJ12" i="1"/>
  <c r="BN12" i="1"/>
  <c r="BP12" i="1"/>
  <c r="BR12" i="1"/>
  <c r="BT12" i="1"/>
  <c r="BV12" i="1"/>
  <c r="BX12" i="1"/>
  <c r="CB12" i="1"/>
  <c r="CD12" i="1"/>
  <c r="CF12" i="1"/>
  <c r="CH12" i="1"/>
  <c r="CJ12" i="1"/>
  <c r="CL12" i="1"/>
  <c r="CP12" i="1"/>
  <c r="CR12" i="1"/>
  <c r="CT12" i="1"/>
  <c r="CV12" i="1"/>
  <c r="CX12" i="1"/>
  <c r="CZ12" i="1"/>
  <c r="DD12" i="1"/>
  <c r="DF12" i="1"/>
  <c r="DH12" i="1"/>
  <c r="DJ12" i="1"/>
  <c r="DL12" i="1"/>
  <c r="X13" i="1"/>
  <c r="Z13" i="1"/>
  <c r="AB13" i="1"/>
  <c r="AD13" i="1"/>
  <c r="AF13" i="1"/>
  <c r="AH13" i="1"/>
  <c r="AL13" i="1"/>
  <c r="AN13" i="1"/>
  <c r="AP13" i="1"/>
  <c r="AR13" i="1"/>
  <c r="AT13" i="1"/>
  <c r="AV13" i="1"/>
  <c r="AZ13" i="1"/>
  <c r="BB13" i="1"/>
  <c r="BD13" i="1"/>
  <c r="BF13" i="1"/>
  <c r="BH13" i="1"/>
  <c r="BJ13" i="1"/>
  <c r="BN13" i="1"/>
  <c r="BP13" i="1"/>
  <c r="BR13" i="1"/>
  <c r="BT13" i="1"/>
  <c r="BV13" i="1"/>
  <c r="BX13" i="1"/>
  <c r="CB13" i="1"/>
  <c r="CD13" i="1"/>
  <c r="CF13" i="1"/>
  <c r="CH13" i="1"/>
  <c r="CJ13" i="1"/>
  <c r="CL13" i="1"/>
  <c r="CP13" i="1"/>
  <c r="CR13" i="1"/>
  <c r="CT13" i="1"/>
  <c r="CV13" i="1"/>
  <c r="CX13" i="1"/>
  <c r="CZ13" i="1"/>
  <c r="DD13" i="1"/>
  <c r="DF13" i="1"/>
  <c r="DH13" i="1"/>
  <c r="DJ13" i="1"/>
  <c r="DL13" i="1"/>
  <c r="X14" i="1"/>
  <c r="Z14" i="1"/>
  <c r="AB14" i="1"/>
  <c r="AD14" i="1"/>
  <c r="AF14" i="1"/>
  <c r="AH14" i="1"/>
  <c r="AL14" i="1"/>
  <c r="AN14" i="1"/>
  <c r="AP14" i="1"/>
  <c r="AR14" i="1"/>
  <c r="AT14" i="1"/>
  <c r="AV14" i="1"/>
  <c r="AZ14" i="1"/>
  <c r="BB14" i="1"/>
  <c r="BD14" i="1"/>
  <c r="BF14" i="1"/>
  <c r="BH14" i="1"/>
  <c r="BJ14" i="1"/>
  <c r="BN14" i="1"/>
  <c r="BP14" i="1"/>
  <c r="BR14" i="1"/>
  <c r="BT14" i="1"/>
  <c r="BV14" i="1"/>
  <c r="BX14" i="1"/>
  <c r="CB14" i="1"/>
  <c r="CD14" i="1"/>
  <c r="CF14" i="1"/>
  <c r="CH14" i="1"/>
  <c r="CJ14" i="1"/>
  <c r="CL14" i="1"/>
  <c r="CP14" i="1"/>
  <c r="CR14" i="1"/>
  <c r="CT14" i="1"/>
  <c r="CV14" i="1"/>
  <c r="CX14" i="1"/>
  <c r="CZ14" i="1"/>
  <c r="DD14" i="1"/>
  <c r="DF14" i="1"/>
  <c r="DH14" i="1"/>
  <c r="DJ14" i="1"/>
  <c r="DL14" i="1"/>
  <c r="X15" i="1"/>
  <c r="Z15" i="1"/>
  <c r="AB15" i="1"/>
  <c r="AD15" i="1"/>
  <c r="AF15" i="1"/>
  <c r="AH15" i="1"/>
  <c r="AL15" i="1"/>
  <c r="AN15" i="1"/>
  <c r="AP15" i="1"/>
  <c r="AR15" i="1"/>
  <c r="AT15" i="1"/>
  <c r="AV15" i="1"/>
  <c r="AZ15" i="1"/>
  <c r="BB15" i="1"/>
  <c r="BD15" i="1"/>
  <c r="BF15" i="1"/>
  <c r="BH15" i="1"/>
  <c r="BJ15" i="1"/>
  <c r="BN15" i="1"/>
  <c r="BP15" i="1"/>
  <c r="BR15" i="1"/>
  <c r="BT15" i="1"/>
  <c r="BV15" i="1"/>
  <c r="BX15" i="1"/>
  <c r="CB15" i="1"/>
  <c r="CD15" i="1"/>
  <c r="CF15" i="1"/>
  <c r="CH15" i="1"/>
  <c r="CJ15" i="1"/>
  <c r="CL15" i="1"/>
  <c r="CP15" i="1"/>
  <c r="CR15" i="1"/>
  <c r="CT15" i="1"/>
  <c r="CV15" i="1"/>
  <c r="CX15" i="1"/>
  <c r="CZ15" i="1"/>
  <c r="DD15" i="1"/>
  <c r="DF15" i="1"/>
  <c r="DH15" i="1"/>
  <c r="DJ15" i="1"/>
  <c r="DL15" i="1"/>
  <c r="X16" i="1"/>
  <c r="Z16" i="1"/>
  <c r="AB16" i="1"/>
  <c r="AD16" i="1"/>
  <c r="AF16" i="1"/>
  <c r="AH16" i="1"/>
  <c r="AL16" i="1"/>
  <c r="AN16" i="1"/>
  <c r="AP16" i="1"/>
  <c r="AR16" i="1"/>
  <c r="AT16" i="1"/>
  <c r="AV16" i="1"/>
  <c r="AZ16" i="1"/>
  <c r="BB16" i="1"/>
  <c r="BD16" i="1"/>
  <c r="BF16" i="1"/>
  <c r="BH16" i="1"/>
  <c r="BJ16" i="1"/>
  <c r="BN16" i="1"/>
  <c r="BP16" i="1"/>
  <c r="BR16" i="1"/>
  <c r="BT16" i="1"/>
  <c r="BV16" i="1"/>
  <c r="BX16" i="1"/>
  <c r="CB16" i="1"/>
  <c r="CD16" i="1"/>
  <c r="CF16" i="1"/>
  <c r="CH16" i="1"/>
  <c r="CJ16" i="1"/>
  <c r="CL16" i="1"/>
  <c r="CP16" i="1"/>
  <c r="CR16" i="1"/>
  <c r="CT16" i="1"/>
  <c r="CV16" i="1"/>
  <c r="CX16" i="1"/>
  <c r="CZ16" i="1"/>
  <c r="DD16" i="1"/>
  <c r="DF16" i="1"/>
  <c r="DH16" i="1"/>
  <c r="DJ16" i="1"/>
  <c r="DL16" i="1"/>
  <c r="X17" i="1"/>
  <c r="Z17" i="1"/>
  <c r="AB17" i="1"/>
  <c r="AD17" i="1"/>
  <c r="AF17" i="1"/>
  <c r="AH17" i="1"/>
  <c r="AL17" i="1"/>
  <c r="AN17" i="1"/>
  <c r="AP17" i="1"/>
  <c r="AR17" i="1"/>
  <c r="AT17" i="1"/>
  <c r="AV17" i="1"/>
  <c r="AZ17" i="1"/>
  <c r="BB17" i="1"/>
  <c r="BD17" i="1"/>
  <c r="BF17" i="1"/>
  <c r="BH17" i="1"/>
  <c r="BJ17" i="1"/>
  <c r="BN17" i="1"/>
  <c r="BP17" i="1"/>
  <c r="BR17" i="1"/>
  <c r="BT17" i="1"/>
  <c r="BV17" i="1"/>
  <c r="BX17" i="1"/>
  <c r="CB17" i="1"/>
  <c r="CD17" i="1"/>
  <c r="CF17" i="1"/>
  <c r="CH17" i="1"/>
  <c r="CJ17" i="1"/>
  <c r="CL17" i="1"/>
  <c r="CP17" i="1"/>
  <c r="CR17" i="1"/>
  <c r="CT17" i="1"/>
  <c r="CV17" i="1"/>
  <c r="CX17" i="1"/>
  <c r="CZ17" i="1"/>
  <c r="DD17" i="1"/>
  <c r="DF17" i="1"/>
  <c r="DH17" i="1"/>
  <c r="DJ17" i="1"/>
  <c r="DL17" i="1"/>
  <c r="X18" i="1"/>
  <c r="Z18" i="1"/>
  <c r="AB18" i="1"/>
  <c r="AD18" i="1"/>
  <c r="AF18" i="1"/>
  <c r="AH18" i="1"/>
  <c r="AL18" i="1"/>
  <c r="AN18" i="1"/>
  <c r="AP18" i="1"/>
  <c r="AR18" i="1"/>
  <c r="AT18" i="1"/>
  <c r="AV18" i="1"/>
  <c r="AZ18" i="1"/>
  <c r="BB18" i="1"/>
  <c r="BD18" i="1"/>
  <c r="BF18" i="1"/>
  <c r="BH18" i="1"/>
  <c r="BJ18" i="1"/>
  <c r="BN18" i="1"/>
  <c r="BP18" i="1"/>
  <c r="BR18" i="1"/>
  <c r="BT18" i="1"/>
  <c r="BV18" i="1"/>
  <c r="BX18" i="1"/>
  <c r="CB18" i="1"/>
  <c r="CD18" i="1"/>
  <c r="CF18" i="1"/>
  <c r="CH18" i="1"/>
  <c r="CJ18" i="1"/>
  <c r="CL18" i="1"/>
  <c r="CP18" i="1"/>
  <c r="CR18" i="1"/>
  <c r="CT18" i="1"/>
  <c r="CV18" i="1"/>
  <c r="CX18" i="1"/>
  <c r="CZ18" i="1"/>
  <c r="DD18" i="1"/>
  <c r="DF18" i="1"/>
  <c r="DH18" i="1"/>
  <c r="DJ18" i="1"/>
  <c r="DL18" i="1"/>
  <c r="X19" i="1"/>
  <c r="Z19" i="1"/>
  <c r="AB19" i="1"/>
  <c r="AD19" i="1"/>
  <c r="AF19" i="1"/>
  <c r="AH19" i="1"/>
  <c r="AL19" i="1"/>
  <c r="AN19" i="1"/>
  <c r="AP19" i="1"/>
  <c r="AR19" i="1"/>
  <c r="AT19" i="1"/>
  <c r="AV19" i="1"/>
  <c r="AZ19" i="1"/>
  <c r="BB19" i="1"/>
  <c r="BD19" i="1"/>
  <c r="BF19" i="1"/>
  <c r="BH19" i="1"/>
  <c r="BJ19" i="1"/>
  <c r="BN19" i="1"/>
  <c r="BR19" i="1"/>
  <c r="BV19" i="1"/>
  <c r="CD19" i="1"/>
  <c r="CH19" i="1"/>
  <c r="CL19" i="1"/>
  <c r="CP19" i="1"/>
  <c r="CT19" i="1"/>
  <c r="CX19" i="1"/>
  <c r="DF19" i="1"/>
  <c r="DJ19" i="1"/>
  <c r="DN19" i="1"/>
  <c r="G31" i="1"/>
  <c r="AE26" i="1"/>
  <c r="AE31" i="1" s="1"/>
  <c r="AM26" i="1"/>
  <c r="AQ26" i="1"/>
  <c r="AU26" i="1"/>
  <c r="AY26" i="1"/>
  <c r="BC26" i="1"/>
  <c r="BG26" i="1"/>
  <c r="BO26" i="1"/>
  <c r="BS26" i="1"/>
  <c r="BW26" i="1"/>
  <c r="CA26" i="1"/>
  <c r="CE26" i="1"/>
  <c r="CI26" i="1"/>
  <c r="CI31" i="1" s="1"/>
  <c r="CQ26" i="1"/>
  <c r="CQ31" i="1" s="1"/>
  <c r="CU26" i="1"/>
  <c r="CU31" i="1" s="1"/>
  <c r="CY26" i="1"/>
  <c r="CY31" i="1" s="1"/>
  <c r="DC26" i="1"/>
  <c r="DG26" i="1"/>
  <c r="DK26" i="1"/>
  <c r="DK31" i="1" s="1"/>
  <c r="BT27" i="1"/>
  <c r="BX27" i="1"/>
  <c r="CB27" i="1"/>
  <c r="CF27" i="1"/>
  <c r="CJ27" i="1"/>
  <c r="CR27" i="1"/>
  <c r="CV27" i="1"/>
  <c r="CZ27" i="1"/>
  <c r="DD27" i="1"/>
  <c r="DH27" i="1"/>
  <c r="DL27" i="1"/>
  <c r="DM29" i="1"/>
  <c r="DK29" i="1"/>
  <c r="DI29" i="1"/>
  <c r="DG29" i="1"/>
  <c r="DE29" i="1"/>
  <c r="DH29" i="1"/>
  <c r="DL29" i="1"/>
  <c r="AX33" i="1"/>
  <c r="BC34" i="1"/>
  <c r="BE34" i="1"/>
  <c r="BG34" i="1"/>
  <c r="BI34" i="1"/>
  <c r="BM34" i="1"/>
  <c r="BO34" i="1"/>
  <c r="BQ34" i="1"/>
  <c r="BS34" i="1"/>
  <c r="BU34" i="1"/>
  <c r="BW34" i="1"/>
  <c r="CA34" i="1"/>
  <c r="CC34" i="1"/>
  <c r="CE34" i="1"/>
  <c r="CG34" i="1"/>
  <c r="CI34" i="1"/>
  <c r="CK34" i="1"/>
  <c r="CO34" i="1"/>
  <c r="CQ34" i="1"/>
  <c r="CS34" i="1"/>
  <c r="CU34" i="1"/>
  <c r="CW34" i="1"/>
  <c r="CY34" i="1"/>
  <c r="DC34" i="1"/>
  <c r="DE34" i="1"/>
  <c r="DG34" i="1"/>
  <c r="DI34" i="1"/>
  <c r="DK34" i="1"/>
  <c r="DM34" i="1"/>
  <c r="BC35" i="1"/>
  <c r="BE35" i="1"/>
  <c r="BG35" i="1"/>
  <c r="BI35" i="1"/>
  <c r="BM35" i="1"/>
  <c r="BO35" i="1"/>
  <c r="BQ35" i="1"/>
  <c r="BS35" i="1"/>
  <c r="BU35" i="1"/>
  <c r="BW35" i="1"/>
  <c r="CA35" i="1"/>
  <c r="CC35" i="1"/>
  <c r="CE35" i="1"/>
  <c r="CG35" i="1"/>
  <c r="CI35" i="1"/>
  <c r="CK35" i="1"/>
  <c r="CO35" i="1"/>
  <c r="CQ35" i="1"/>
  <c r="CS35" i="1"/>
  <c r="CU35" i="1"/>
  <c r="CW35" i="1"/>
  <c r="CY35" i="1"/>
  <c r="DC35" i="1"/>
  <c r="DE35" i="1"/>
  <c r="DG35" i="1"/>
  <c r="DI35" i="1"/>
  <c r="DK35" i="1"/>
  <c r="DM35" i="1"/>
  <c r="BC36" i="1"/>
  <c r="BE36" i="1"/>
  <c r="BG36" i="1"/>
  <c r="BI36" i="1"/>
  <c r="BM36" i="1"/>
  <c r="BO36" i="1"/>
  <c r="BQ36" i="1"/>
  <c r="BS36" i="1"/>
  <c r="BU36" i="1"/>
  <c r="BW36" i="1"/>
  <c r="CA36" i="1"/>
  <c r="CC36" i="1"/>
  <c r="CE36" i="1"/>
  <c r="CG36" i="1"/>
  <c r="CI36" i="1"/>
  <c r="CK36" i="1"/>
  <c r="CO36" i="1"/>
  <c r="CQ36" i="1"/>
  <c r="CS36" i="1"/>
  <c r="CU36" i="1"/>
  <c r="CW36" i="1"/>
  <c r="CY36" i="1"/>
  <c r="DC36" i="1"/>
  <c r="DE36" i="1"/>
  <c r="DG36" i="1"/>
  <c r="DI36" i="1"/>
  <c r="DK36" i="1"/>
  <c r="DM36" i="1"/>
  <c r="BC37" i="1"/>
  <c r="BE37" i="1"/>
  <c r="BG37" i="1"/>
  <c r="BI37" i="1"/>
  <c r="BM37" i="1"/>
  <c r="BO37" i="1"/>
  <c r="BQ37" i="1"/>
  <c r="BS37" i="1"/>
  <c r="BU37" i="1"/>
  <c r="BW37" i="1"/>
  <c r="CA37" i="1"/>
  <c r="CC37" i="1"/>
  <c r="CE37" i="1"/>
  <c r="CG37" i="1"/>
  <c r="CI37" i="1"/>
  <c r="CK37" i="1"/>
  <c r="CO37" i="1"/>
  <c r="CQ37" i="1"/>
  <c r="CS37" i="1"/>
  <c r="CU37" i="1"/>
  <c r="CW37" i="1"/>
  <c r="CY37" i="1"/>
  <c r="DC37" i="1"/>
  <c r="DE37" i="1"/>
  <c r="DG37" i="1"/>
  <c r="DI37" i="1"/>
  <c r="DK37" i="1"/>
  <c r="DM37" i="1"/>
  <c r="BC38" i="1"/>
  <c r="BE38" i="1"/>
  <c r="BG38" i="1"/>
  <c r="BI38" i="1"/>
  <c r="BM38" i="1"/>
  <c r="BO38" i="1"/>
  <c r="BQ38" i="1"/>
  <c r="BS38" i="1"/>
  <c r="BU38" i="1"/>
  <c r="BW38" i="1"/>
  <c r="CA38" i="1"/>
  <c r="CC38" i="1"/>
  <c r="CE38" i="1"/>
  <c r="CG38" i="1"/>
  <c r="CI38" i="1"/>
  <c r="CK38" i="1"/>
  <c r="CO38" i="1"/>
  <c r="CQ38" i="1"/>
  <c r="CS38" i="1"/>
  <c r="CU38" i="1"/>
  <c r="CW38" i="1"/>
  <c r="CY38" i="1"/>
  <c r="DC38" i="1"/>
  <c r="DE38" i="1"/>
  <c r="DG38" i="1"/>
  <c r="DI38" i="1"/>
  <c r="DK38" i="1"/>
  <c r="DM38" i="1"/>
  <c r="BM39" i="1"/>
  <c r="BO39" i="1"/>
  <c r="BQ39" i="1"/>
  <c r="BS39" i="1"/>
  <c r="BU39" i="1"/>
  <c r="BW39" i="1"/>
  <c r="CA39" i="1"/>
  <c r="CC39" i="1"/>
  <c r="CE39" i="1"/>
  <c r="CG39" i="1"/>
  <c r="CI39" i="1"/>
  <c r="CK39" i="1"/>
  <c r="CO39" i="1"/>
  <c r="CQ39" i="1"/>
  <c r="CS39" i="1"/>
  <c r="CU39" i="1"/>
  <c r="CW39" i="1"/>
  <c r="CY39" i="1"/>
  <c r="DC39" i="1"/>
  <c r="DE39" i="1"/>
  <c r="DG39" i="1"/>
  <c r="DI39" i="1"/>
  <c r="DK39" i="1"/>
  <c r="DM39" i="1"/>
  <c r="BM40" i="1"/>
  <c r="BO40" i="1"/>
  <c r="BQ40" i="1"/>
  <c r="BS40" i="1"/>
  <c r="BU40" i="1"/>
  <c r="BW40" i="1"/>
  <c r="CA40" i="1"/>
  <c r="CC40" i="1"/>
  <c r="CE40" i="1"/>
  <c r="CG40" i="1"/>
  <c r="CI40" i="1"/>
  <c r="CK40" i="1"/>
  <c r="CO40" i="1"/>
  <c r="CQ40" i="1"/>
  <c r="CS40" i="1"/>
  <c r="CU40" i="1"/>
  <c r="CW40" i="1"/>
  <c r="CY40" i="1"/>
  <c r="DC40" i="1"/>
  <c r="DE40" i="1"/>
  <c r="DG40" i="1"/>
  <c r="DI40" i="1"/>
  <c r="DK40" i="1"/>
  <c r="DM40" i="1"/>
  <c r="BM41" i="1"/>
  <c r="BO41" i="1"/>
  <c r="BQ41" i="1"/>
  <c r="BS41" i="1"/>
  <c r="BU41" i="1"/>
  <c r="BW41" i="1"/>
  <c r="CA41" i="1"/>
  <c r="CC41" i="1"/>
  <c r="CE41" i="1"/>
  <c r="CG41" i="1"/>
  <c r="CI41" i="1"/>
  <c r="CK41" i="1"/>
  <c r="CO41" i="1"/>
  <c r="CQ41" i="1"/>
  <c r="CS41" i="1"/>
  <c r="CU41" i="1"/>
  <c r="CW41" i="1"/>
  <c r="CY41" i="1"/>
  <c r="DC41" i="1"/>
  <c r="DE41" i="1"/>
  <c r="DG41" i="1"/>
  <c r="DI41" i="1"/>
  <c r="DK41" i="1"/>
  <c r="DM41" i="1"/>
  <c r="BM42" i="1"/>
  <c r="BO42" i="1"/>
  <c r="BQ42" i="1"/>
  <c r="BS42" i="1"/>
  <c r="BU42" i="1"/>
  <c r="BW42" i="1"/>
  <c r="CA42" i="1"/>
  <c r="CC42" i="1"/>
  <c r="CE42" i="1"/>
  <c r="CG42" i="1"/>
  <c r="CI42" i="1"/>
  <c r="CK42" i="1"/>
  <c r="CO42" i="1"/>
  <c r="CQ42" i="1"/>
  <c r="CS42" i="1"/>
  <c r="CU42" i="1"/>
  <c r="CW42" i="1"/>
  <c r="CY42" i="1"/>
  <c r="DC42" i="1"/>
  <c r="DE42" i="1"/>
  <c r="DG42" i="1"/>
  <c r="DI42" i="1"/>
  <c r="DK42" i="1"/>
  <c r="DM42" i="1"/>
  <c r="BM43" i="1"/>
  <c r="BO43" i="1"/>
  <c r="BQ43" i="1"/>
  <c r="BS43" i="1"/>
  <c r="BU43" i="1"/>
  <c r="BW43" i="1"/>
  <c r="CA43" i="1"/>
  <c r="CC43" i="1"/>
  <c r="CE43" i="1"/>
  <c r="CG43" i="1"/>
  <c r="CI43" i="1"/>
  <c r="CK43" i="1"/>
  <c r="CO43" i="1"/>
  <c r="CQ43" i="1"/>
  <c r="CS43" i="1"/>
  <c r="CU43" i="1"/>
  <c r="CW43" i="1"/>
  <c r="CY43" i="1"/>
  <c r="DC43" i="1"/>
  <c r="DE43" i="1"/>
  <c r="DG43" i="1"/>
  <c r="DI43" i="1"/>
  <c r="DK43" i="1"/>
  <c r="DM43" i="1"/>
  <c r="BM44" i="1"/>
  <c r="BO44" i="1"/>
  <c r="BQ44" i="1"/>
  <c r="BS44" i="1"/>
  <c r="BU44" i="1"/>
  <c r="BW44" i="1"/>
  <c r="CA44" i="1"/>
  <c r="CC44" i="1"/>
  <c r="CE44" i="1"/>
  <c r="CG44" i="1"/>
  <c r="CI44" i="1"/>
  <c r="CK44" i="1"/>
  <c r="CO44" i="1"/>
  <c r="CQ44" i="1"/>
  <c r="CS44" i="1"/>
  <c r="CU44" i="1"/>
  <c r="CW44" i="1"/>
  <c r="CY44" i="1"/>
  <c r="DC44" i="1"/>
  <c r="DE44" i="1"/>
  <c r="DG44" i="1"/>
  <c r="DI44" i="1"/>
  <c r="DK44" i="1"/>
  <c r="DM44" i="1"/>
  <c r="BW45" i="1"/>
  <c r="CA45" i="1"/>
  <c r="CC45" i="1"/>
  <c r="CE45" i="1"/>
  <c r="CG45" i="1"/>
  <c r="CI45" i="1"/>
  <c r="CK45" i="1"/>
  <c r="CO45" i="1"/>
  <c r="CQ45" i="1"/>
  <c r="CS45" i="1"/>
  <c r="CU45" i="1"/>
  <c r="CW45" i="1"/>
  <c r="CY45" i="1"/>
  <c r="DC45" i="1"/>
  <c r="DE45" i="1"/>
  <c r="DG45" i="1"/>
  <c r="DI45" i="1"/>
  <c r="DK45" i="1"/>
  <c r="DM45" i="1"/>
  <c r="BX46" i="1"/>
  <c r="CB46" i="1"/>
  <c r="CD46" i="1"/>
  <c r="CF46" i="1"/>
  <c r="CH46" i="1"/>
  <c r="CJ46" i="1"/>
  <c r="CL46" i="1"/>
  <c r="CP46" i="1"/>
  <c r="CR46" i="1"/>
  <c r="CT46" i="1"/>
  <c r="CV46" i="1"/>
  <c r="CX46" i="1"/>
  <c r="CZ46" i="1"/>
  <c r="DD46" i="1"/>
  <c r="DF46" i="1"/>
  <c r="DH46" i="1"/>
  <c r="DJ46" i="1"/>
  <c r="DL46" i="1"/>
  <c r="DN46" i="1"/>
  <c r="CF48" i="1"/>
  <c r="CH48" i="1"/>
  <c r="CJ48" i="1"/>
  <c r="CL48" i="1"/>
  <c r="CP48" i="1"/>
  <c r="CR48" i="1"/>
  <c r="CT48" i="1"/>
  <c r="CV48" i="1"/>
  <c r="CX48" i="1"/>
  <c r="CZ48" i="1"/>
  <c r="DD48" i="1"/>
  <c r="DF48" i="1"/>
  <c r="DH48" i="1"/>
  <c r="DJ48" i="1"/>
  <c r="DL48" i="1"/>
  <c r="DN48" i="1"/>
  <c r="CF50" i="1"/>
  <c r="CH50" i="1"/>
  <c r="CJ50" i="1"/>
  <c r="CL50" i="1"/>
  <c r="CP50" i="1"/>
  <c r="CR50" i="1"/>
  <c r="CT50" i="1"/>
  <c r="CV50" i="1"/>
  <c r="CX50" i="1"/>
  <c r="CZ50" i="1"/>
  <c r="DD50" i="1"/>
  <c r="DF50" i="1"/>
  <c r="DH50" i="1"/>
  <c r="DJ50" i="1"/>
  <c r="DL50" i="1"/>
  <c r="DN50" i="1"/>
  <c r="CF52" i="1"/>
  <c r="CH52" i="1"/>
  <c r="CJ52" i="1"/>
  <c r="CL52" i="1"/>
  <c r="CP52" i="1"/>
  <c r="CR52" i="1"/>
  <c r="CT52" i="1"/>
  <c r="CV52" i="1"/>
  <c r="CX52" i="1"/>
  <c r="CZ52" i="1"/>
  <c r="DD52" i="1"/>
  <c r="DF52" i="1"/>
  <c r="DH52" i="1"/>
  <c r="DJ52" i="1"/>
  <c r="DL52" i="1"/>
  <c r="DN52" i="1"/>
  <c r="CF54" i="1"/>
  <c r="CH54" i="1"/>
  <c r="CJ54" i="1"/>
  <c r="CL54" i="1"/>
  <c r="CP54" i="1"/>
  <c r="CR54" i="1"/>
  <c r="CT54" i="1"/>
  <c r="CV54" i="1"/>
  <c r="CX54" i="1"/>
  <c r="CZ54" i="1"/>
  <c r="DD54" i="1"/>
  <c r="DF54" i="1"/>
  <c r="DH54" i="1"/>
  <c r="DJ54" i="1"/>
  <c r="DL54" i="1"/>
  <c r="DN54" i="1"/>
  <c r="CW68" i="1"/>
  <c r="CY68" i="1"/>
  <c r="DC68" i="1"/>
  <c r="DE68" i="1"/>
  <c r="DG68" i="1"/>
  <c r="DI68" i="1"/>
  <c r="DK68" i="1"/>
  <c r="DM68" i="1"/>
  <c r="DM69" i="1"/>
  <c r="DK69" i="1"/>
  <c r="DI69" i="1"/>
  <c r="DG69" i="1"/>
  <c r="DE69" i="1"/>
  <c r="DC69" i="1"/>
  <c r="CY69" i="1"/>
  <c r="CW69" i="1"/>
  <c r="CX69" i="1"/>
  <c r="DF69" i="1"/>
  <c r="DJ69" i="1"/>
  <c r="DN69" i="1"/>
  <c r="DN75" i="1"/>
  <c r="DL75" i="1"/>
  <c r="DJ75" i="1"/>
  <c r="DH75" i="1"/>
  <c r="DK75" i="1"/>
  <c r="DN77" i="1"/>
  <c r="DL77" i="1"/>
  <c r="DJ77" i="1"/>
  <c r="DH77" i="1"/>
  <c r="DK77" i="1"/>
  <c r="BA80" i="1"/>
  <c r="BE80" i="1"/>
  <c r="BI80" i="1"/>
  <c r="BM80" i="1"/>
  <c r="BQ80" i="1"/>
  <c r="BU80" i="1"/>
  <c r="CC80" i="1"/>
  <c r="CG80" i="1"/>
  <c r="CK80" i="1"/>
  <c r="CO80" i="1"/>
  <c r="CS80" i="1"/>
  <c r="CW80" i="1"/>
  <c r="DE80" i="1"/>
  <c r="DI80" i="1"/>
  <c r="W20" i="1"/>
  <c r="Y20" i="1"/>
  <c r="AA20" i="1"/>
  <c r="AC20" i="1"/>
  <c r="AE20" i="1"/>
  <c r="AG20" i="1"/>
  <c r="AK20" i="1"/>
  <c r="AM20" i="1"/>
  <c r="AO20" i="1"/>
  <c r="AQ20" i="1"/>
  <c r="AS20" i="1"/>
  <c r="AU20" i="1"/>
  <c r="AY20" i="1"/>
  <c r="BA20" i="1"/>
  <c r="BC20" i="1"/>
  <c r="BE20" i="1"/>
  <c r="BG20" i="1"/>
  <c r="BI20" i="1"/>
  <c r="BM20" i="1"/>
  <c r="BO20" i="1"/>
  <c r="BQ20" i="1"/>
  <c r="BS20" i="1"/>
  <c r="BU20" i="1"/>
  <c r="BW20" i="1"/>
  <c r="CA20" i="1"/>
  <c r="CC20" i="1"/>
  <c r="CE20" i="1"/>
  <c r="CG20" i="1"/>
  <c r="CI20" i="1"/>
  <c r="CK20" i="1"/>
  <c r="CO20" i="1"/>
  <c r="CQ20" i="1"/>
  <c r="CS20" i="1"/>
  <c r="CU20" i="1"/>
  <c r="CW20" i="1"/>
  <c r="CY20" i="1"/>
  <c r="DC20" i="1"/>
  <c r="DE20" i="1"/>
  <c r="DG20" i="1"/>
  <c r="DI20" i="1"/>
  <c r="DK20" i="1"/>
  <c r="AG21" i="1"/>
  <c r="AI21" i="1" s="1"/>
  <c r="AK21" i="1"/>
  <c r="AM21" i="1"/>
  <c r="AO21" i="1"/>
  <c r="AQ21" i="1"/>
  <c r="AS21" i="1"/>
  <c r="AU21" i="1"/>
  <c r="AY21" i="1"/>
  <c r="BA21" i="1"/>
  <c r="BC21" i="1"/>
  <c r="BE21" i="1"/>
  <c r="BG21" i="1"/>
  <c r="BI21" i="1"/>
  <c r="BM21" i="1"/>
  <c r="BO21" i="1"/>
  <c r="BQ21" i="1"/>
  <c r="BS21" i="1"/>
  <c r="BU21" i="1"/>
  <c r="BW21" i="1"/>
  <c r="CA21" i="1"/>
  <c r="CC21" i="1"/>
  <c r="CE21" i="1"/>
  <c r="CG21" i="1"/>
  <c r="CI21" i="1"/>
  <c r="CK21" i="1"/>
  <c r="CO21" i="1"/>
  <c r="CQ21" i="1"/>
  <c r="CS21" i="1"/>
  <c r="CU21" i="1"/>
  <c r="CW21" i="1"/>
  <c r="CY21" i="1"/>
  <c r="DC21" i="1"/>
  <c r="DE21" i="1"/>
  <c r="DG21" i="1"/>
  <c r="DI21" i="1"/>
  <c r="DK21" i="1"/>
  <c r="BW22" i="1"/>
  <c r="BY22" i="1" s="1"/>
  <c r="BZ22" i="1" s="1"/>
  <c r="CA22" i="1"/>
  <c r="CC22" i="1"/>
  <c r="CE22" i="1"/>
  <c r="CG22" i="1"/>
  <c r="CI22" i="1"/>
  <c r="CK22" i="1"/>
  <c r="CO22" i="1"/>
  <c r="CQ22" i="1"/>
  <c r="CS22" i="1"/>
  <c r="CU22" i="1"/>
  <c r="CW22" i="1"/>
  <c r="CY22" i="1"/>
  <c r="DC22" i="1"/>
  <c r="DE22" i="1"/>
  <c r="DG22" i="1"/>
  <c r="DI22" i="1"/>
  <c r="DK22" i="1"/>
  <c r="CU23" i="1"/>
  <c r="CW23" i="1"/>
  <c r="CY23" i="1"/>
  <c r="DC23" i="1"/>
  <c r="DE23" i="1"/>
  <c r="DG23" i="1"/>
  <c r="DI23" i="1"/>
  <c r="DK23" i="1"/>
  <c r="CJ28" i="1"/>
  <c r="CL28" i="1"/>
  <c r="CP28" i="1"/>
  <c r="CR28" i="1"/>
  <c r="CT28" i="1"/>
  <c r="CV28" i="1"/>
  <c r="CX28" i="1"/>
  <c r="CZ28" i="1"/>
  <c r="DD28" i="1"/>
  <c r="DF28" i="1"/>
  <c r="DH28" i="1"/>
  <c r="DJ28" i="1"/>
  <c r="DL28" i="1"/>
  <c r="H78" i="1"/>
  <c r="AW33" i="1"/>
  <c r="AW78" i="1" s="1"/>
  <c r="AY33" i="1"/>
  <c r="BA33" i="1"/>
  <c r="BA78" i="1" s="1"/>
  <c r="BC33" i="1"/>
  <c r="BC78" i="1" s="1"/>
  <c r="BE33" i="1"/>
  <c r="BE78" i="1" s="1"/>
  <c r="BG33" i="1"/>
  <c r="BG78" i="1" s="1"/>
  <c r="BI33" i="1"/>
  <c r="BI78" i="1" s="1"/>
  <c r="BM33" i="1"/>
  <c r="BO33" i="1"/>
  <c r="BO78" i="1" s="1"/>
  <c r="BQ33" i="1"/>
  <c r="BQ78" i="1" s="1"/>
  <c r="BS33" i="1"/>
  <c r="BS78" i="1" s="1"/>
  <c r="BU33" i="1"/>
  <c r="BU78" i="1" s="1"/>
  <c r="BW33" i="1"/>
  <c r="CA33" i="1"/>
  <c r="CC33" i="1"/>
  <c r="CE33" i="1"/>
  <c r="CG33" i="1"/>
  <c r="CI33" i="1"/>
  <c r="CK33" i="1"/>
  <c r="CO33" i="1"/>
  <c r="CQ33" i="1"/>
  <c r="CS33" i="1"/>
  <c r="CU33" i="1"/>
  <c r="CW33" i="1"/>
  <c r="CY33" i="1"/>
  <c r="DC33" i="1"/>
  <c r="DE33" i="1"/>
  <c r="DG33" i="1"/>
  <c r="DI33" i="1"/>
  <c r="DK33" i="1"/>
  <c r="DM33" i="1"/>
  <c r="BD34" i="1"/>
  <c r="BF34" i="1"/>
  <c r="BH34" i="1"/>
  <c r="BJ34" i="1"/>
  <c r="BN34" i="1"/>
  <c r="BP34" i="1"/>
  <c r="BR34" i="1"/>
  <c r="BT34" i="1"/>
  <c r="BV34" i="1"/>
  <c r="BX34" i="1"/>
  <c r="CB34" i="1"/>
  <c r="CD34" i="1"/>
  <c r="CF34" i="1"/>
  <c r="CH34" i="1"/>
  <c r="CJ34" i="1"/>
  <c r="CL34" i="1"/>
  <c r="CP34" i="1"/>
  <c r="CR34" i="1"/>
  <c r="CT34" i="1"/>
  <c r="CV34" i="1"/>
  <c r="CX34" i="1"/>
  <c r="CZ34" i="1"/>
  <c r="DD34" i="1"/>
  <c r="DF34" i="1"/>
  <c r="DH34" i="1"/>
  <c r="DJ34" i="1"/>
  <c r="DL34" i="1"/>
  <c r="BD35" i="1"/>
  <c r="BF35" i="1"/>
  <c r="BH35" i="1"/>
  <c r="BJ35" i="1"/>
  <c r="BN35" i="1"/>
  <c r="BP35" i="1"/>
  <c r="BR35" i="1"/>
  <c r="BT35" i="1"/>
  <c r="BV35" i="1"/>
  <c r="BX35" i="1"/>
  <c r="CB35" i="1"/>
  <c r="CD35" i="1"/>
  <c r="CF35" i="1"/>
  <c r="CH35" i="1"/>
  <c r="CJ35" i="1"/>
  <c r="CL35" i="1"/>
  <c r="CP35" i="1"/>
  <c r="CR35" i="1"/>
  <c r="CT35" i="1"/>
  <c r="CV35" i="1"/>
  <c r="CX35" i="1"/>
  <c r="CZ35" i="1"/>
  <c r="DD35" i="1"/>
  <c r="DF35" i="1"/>
  <c r="DH35" i="1"/>
  <c r="DJ35" i="1"/>
  <c r="DL35" i="1"/>
  <c r="BD36" i="1"/>
  <c r="BF36" i="1"/>
  <c r="BH36" i="1"/>
  <c r="BJ36" i="1"/>
  <c r="BN36" i="1"/>
  <c r="BP36" i="1"/>
  <c r="BR36" i="1"/>
  <c r="BT36" i="1"/>
  <c r="BV36" i="1"/>
  <c r="BX36" i="1"/>
  <c r="CB36" i="1"/>
  <c r="CD36" i="1"/>
  <c r="CF36" i="1"/>
  <c r="CH36" i="1"/>
  <c r="CJ36" i="1"/>
  <c r="CL36" i="1"/>
  <c r="CP36" i="1"/>
  <c r="CR36" i="1"/>
  <c r="CT36" i="1"/>
  <c r="CV36" i="1"/>
  <c r="CX36" i="1"/>
  <c r="CZ36" i="1"/>
  <c r="DD36" i="1"/>
  <c r="DF36" i="1"/>
  <c r="DH36" i="1"/>
  <c r="DJ36" i="1"/>
  <c r="DL36" i="1"/>
  <c r="BD37" i="1"/>
  <c r="BF37" i="1"/>
  <c r="BH37" i="1"/>
  <c r="BJ37" i="1"/>
  <c r="BN37" i="1"/>
  <c r="BP37" i="1"/>
  <c r="BR37" i="1"/>
  <c r="BT37" i="1"/>
  <c r="BV37" i="1"/>
  <c r="BX37" i="1"/>
  <c r="CB37" i="1"/>
  <c r="CD37" i="1"/>
  <c r="CF37" i="1"/>
  <c r="CH37" i="1"/>
  <c r="CJ37" i="1"/>
  <c r="CL37" i="1"/>
  <c r="CP37" i="1"/>
  <c r="CR37" i="1"/>
  <c r="CT37" i="1"/>
  <c r="CV37" i="1"/>
  <c r="CX37" i="1"/>
  <c r="CZ37" i="1"/>
  <c r="DD37" i="1"/>
  <c r="DF37" i="1"/>
  <c r="DH37" i="1"/>
  <c r="DJ37" i="1"/>
  <c r="DL37" i="1"/>
  <c r="BD38" i="1"/>
  <c r="BF38" i="1"/>
  <c r="BH38" i="1"/>
  <c r="BJ38" i="1"/>
  <c r="BN38" i="1"/>
  <c r="BP38" i="1"/>
  <c r="BR38" i="1"/>
  <c r="BT38" i="1"/>
  <c r="BV38" i="1"/>
  <c r="BX38" i="1"/>
  <c r="CB38" i="1"/>
  <c r="CD38" i="1"/>
  <c r="CF38" i="1"/>
  <c r="CH38" i="1"/>
  <c r="CJ38" i="1"/>
  <c r="CL38" i="1"/>
  <c r="CP38" i="1"/>
  <c r="CR38" i="1"/>
  <c r="CT38" i="1"/>
  <c r="CV38" i="1"/>
  <c r="CX38" i="1"/>
  <c r="CZ38" i="1"/>
  <c r="DD38" i="1"/>
  <c r="DF38" i="1"/>
  <c r="DH38" i="1"/>
  <c r="DJ38" i="1"/>
  <c r="DL38" i="1"/>
  <c r="BJ39" i="1"/>
  <c r="BK39" i="1" s="1"/>
  <c r="BL39" i="1" s="1"/>
  <c r="BN39" i="1"/>
  <c r="BP39" i="1"/>
  <c r="BR39" i="1"/>
  <c r="BT39" i="1"/>
  <c r="BV39" i="1"/>
  <c r="BX39" i="1"/>
  <c r="CB39" i="1"/>
  <c r="CD39" i="1"/>
  <c r="CF39" i="1"/>
  <c r="CH39" i="1"/>
  <c r="CJ39" i="1"/>
  <c r="CL39" i="1"/>
  <c r="CP39" i="1"/>
  <c r="CR39" i="1"/>
  <c r="CT39" i="1"/>
  <c r="CV39" i="1"/>
  <c r="CX39" i="1"/>
  <c r="CZ39" i="1"/>
  <c r="DD39" i="1"/>
  <c r="DF39" i="1"/>
  <c r="DH39" i="1"/>
  <c r="DJ39" i="1"/>
  <c r="DL39" i="1"/>
  <c r="BJ40" i="1"/>
  <c r="BK40" i="1" s="1"/>
  <c r="BL40" i="1" s="1"/>
  <c r="BN40" i="1"/>
  <c r="BP40" i="1"/>
  <c r="BR40" i="1"/>
  <c r="BT40" i="1"/>
  <c r="BV40" i="1"/>
  <c r="BX40" i="1"/>
  <c r="CB40" i="1"/>
  <c r="CD40" i="1"/>
  <c r="CF40" i="1"/>
  <c r="CH40" i="1"/>
  <c r="CJ40" i="1"/>
  <c r="CL40" i="1"/>
  <c r="CP40" i="1"/>
  <c r="CR40" i="1"/>
  <c r="CT40" i="1"/>
  <c r="CV40" i="1"/>
  <c r="CX40" i="1"/>
  <c r="CZ40" i="1"/>
  <c r="DD40" i="1"/>
  <c r="DF40" i="1"/>
  <c r="DH40" i="1"/>
  <c r="DJ40" i="1"/>
  <c r="DL40" i="1"/>
  <c r="BJ41" i="1"/>
  <c r="BK41" i="1" s="1"/>
  <c r="BL41" i="1" s="1"/>
  <c r="BN41" i="1"/>
  <c r="BP41" i="1"/>
  <c r="BR41" i="1"/>
  <c r="BT41" i="1"/>
  <c r="BV41" i="1"/>
  <c r="BX41" i="1"/>
  <c r="CB41" i="1"/>
  <c r="CD41" i="1"/>
  <c r="CF41" i="1"/>
  <c r="CH41" i="1"/>
  <c r="CJ41" i="1"/>
  <c r="CL41" i="1"/>
  <c r="CP41" i="1"/>
  <c r="CR41" i="1"/>
  <c r="CT41" i="1"/>
  <c r="CV41" i="1"/>
  <c r="CX41" i="1"/>
  <c r="CZ41" i="1"/>
  <c r="DD41" i="1"/>
  <c r="DF41" i="1"/>
  <c r="DH41" i="1"/>
  <c r="DJ41" i="1"/>
  <c r="DL41" i="1"/>
  <c r="BJ42" i="1"/>
  <c r="BK42" i="1" s="1"/>
  <c r="BL42" i="1" s="1"/>
  <c r="BN42" i="1"/>
  <c r="BP42" i="1"/>
  <c r="BR42" i="1"/>
  <c r="BT42" i="1"/>
  <c r="BV42" i="1"/>
  <c r="BX42" i="1"/>
  <c r="CB42" i="1"/>
  <c r="CD42" i="1"/>
  <c r="CF42" i="1"/>
  <c r="CH42" i="1"/>
  <c r="CJ42" i="1"/>
  <c r="CL42" i="1"/>
  <c r="CP42" i="1"/>
  <c r="CR42" i="1"/>
  <c r="CT42" i="1"/>
  <c r="CV42" i="1"/>
  <c r="CX42" i="1"/>
  <c r="CZ42" i="1"/>
  <c r="DD42" i="1"/>
  <c r="DF42" i="1"/>
  <c r="DH42" i="1"/>
  <c r="DJ42" i="1"/>
  <c r="DL42" i="1"/>
  <c r="BJ43" i="1"/>
  <c r="BK43" i="1" s="1"/>
  <c r="BL43" i="1" s="1"/>
  <c r="BN43" i="1"/>
  <c r="BP43" i="1"/>
  <c r="BR43" i="1"/>
  <c r="BT43" i="1"/>
  <c r="BV43" i="1"/>
  <c r="BX43" i="1"/>
  <c r="CB43" i="1"/>
  <c r="CD43" i="1"/>
  <c r="CF43" i="1"/>
  <c r="CH43" i="1"/>
  <c r="CJ43" i="1"/>
  <c r="CL43" i="1"/>
  <c r="CP43" i="1"/>
  <c r="CR43" i="1"/>
  <c r="CT43" i="1"/>
  <c r="CV43" i="1"/>
  <c r="CX43" i="1"/>
  <c r="CZ43" i="1"/>
  <c r="DD43" i="1"/>
  <c r="DF43" i="1"/>
  <c r="DH43" i="1"/>
  <c r="DJ43" i="1"/>
  <c r="DL43" i="1"/>
  <c r="BJ44" i="1"/>
  <c r="BK44" i="1" s="1"/>
  <c r="BL44" i="1" s="1"/>
  <c r="BN44" i="1"/>
  <c r="BP44" i="1"/>
  <c r="BR44" i="1"/>
  <c r="BT44" i="1"/>
  <c r="BV44" i="1"/>
  <c r="BX44" i="1"/>
  <c r="CB44" i="1"/>
  <c r="CD44" i="1"/>
  <c r="CF44" i="1"/>
  <c r="CH44" i="1"/>
  <c r="CJ44" i="1"/>
  <c r="CL44" i="1"/>
  <c r="CP44" i="1"/>
  <c r="CR44" i="1"/>
  <c r="CT44" i="1"/>
  <c r="CV44" i="1"/>
  <c r="CX44" i="1"/>
  <c r="CZ44" i="1"/>
  <c r="DD44" i="1"/>
  <c r="DF44" i="1"/>
  <c r="DH44" i="1"/>
  <c r="DJ44" i="1"/>
  <c r="DL44" i="1"/>
  <c r="BV45" i="1"/>
  <c r="BX45" i="1"/>
  <c r="CB45" i="1"/>
  <c r="CD45" i="1"/>
  <c r="CF45" i="1"/>
  <c r="CH45" i="1"/>
  <c r="CJ45" i="1"/>
  <c r="CL45" i="1"/>
  <c r="CP45" i="1"/>
  <c r="CR45" i="1"/>
  <c r="CT45" i="1"/>
  <c r="CV45" i="1"/>
  <c r="CX45" i="1"/>
  <c r="CZ45" i="1"/>
  <c r="DD45" i="1"/>
  <c r="DF45" i="1"/>
  <c r="DH45" i="1"/>
  <c r="DJ45" i="1"/>
  <c r="DL45" i="1"/>
  <c r="BW46" i="1"/>
  <c r="BY46" i="1" s="1"/>
  <c r="BZ46" i="1" s="1"/>
  <c r="CA46" i="1"/>
  <c r="CC46" i="1"/>
  <c r="CE46" i="1"/>
  <c r="CG46" i="1"/>
  <c r="CI46" i="1"/>
  <c r="CK46" i="1"/>
  <c r="CO46" i="1"/>
  <c r="CQ46" i="1"/>
  <c r="CS46" i="1"/>
  <c r="CU46" i="1"/>
  <c r="CW46" i="1"/>
  <c r="CY46" i="1"/>
  <c r="DC46" i="1"/>
  <c r="DE46" i="1"/>
  <c r="DG46" i="1"/>
  <c r="DI46" i="1"/>
  <c r="DK46" i="1"/>
  <c r="BX47" i="1"/>
  <c r="BY47" i="1" s="1"/>
  <c r="BZ47" i="1" s="1"/>
  <c r="CB47" i="1"/>
  <c r="CD47" i="1"/>
  <c r="CF47" i="1"/>
  <c r="CH47" i="1"/>
  <c r="CJ47" i="1"/>
  <c r="CL47" i="1"/>
  <c r="CP47" i="1"/>
  <c r="CR47" i="1"/>
  <c r="CT47" i="1"/>
  <c r="CV47" i="1"/>
  <c r="CX47" i="1"/>
  <c r="CZ47" i="1"/>
  <c r="DD47" i="1"/>
  <c r="DF47" i="1"/>
  <c r="DH47" i="1"/>
  <c r="DJ47" i="1"/>
  <c r="DL47" i="1"/>
  <c r="CE48" i="1"/>
  <c r="CG48" i="1"/>
  <c r="CI48" i="1"/>
  <c r="CK48" i="1"/>
  <c r="CO48" i="1"/>
  <c r="CQ48" i="1"/>
  <c r="CS48" i="1"/>
  <c r="CU48" i="1"/>
  <c r="CW48" i="1"/>
  <c r="CY48" i="1"/>
  <c r="DC48" i="1"/>
  <c r="DE48" i="1"/>
  <c r="DG48" i="1"/>
  <c r="DI48" i="1"/>
  <c r="DK48" i="1"/>
  <c r="CF49" i="1"/>
  <c r="CH49" i="1"/>
  <c r="CJ49" i="1"/>
  <c r="CL49" i="1"/>
  <c r="CP49" i="1"/>
  <c r="CR49" i="1"/>
  <c r="CT49" i="1"/>
  <c r="CV49" i="1"/>
  <c r="CX49" i="1"/>
  <c r="CZ49" i="1"/>
  <c r="DD49" i="1"/>
  <c r="DF49" i="1"/>
  <c r="DH49" i="1"/>
  <c r="DJ49" i="1"/>
  <c r="DL49" i="1"/>
  <c r="CE50" i="1"/>
  <c r="CG50" i="1"/>
  <c r="CI50" i="1"/>
  <c r="CK50" i="1"/>
  <c r="CO50" i="1"/>
  <c r="CQ50" i="1"/>
  <c r="CS50" i="1"/>
  <c r="CU50" i="1"/>
  <c r="CW50" i="1"/>
  <c r="CY50" i="1"/>
  <c r="DC50" i="1"/>
  <c r="DE50" i="1"/>
  <c r="DG50" i="1"/>
  <c r="DI50" i="1"/>
  <c r="DK50" i="1"/>
  <c r="CF51" i="1"/>
  <c r="CH51" i="1"/>
  <c r="CJ51" i="1"/>
  <c r="CL51" i="1"/>
  <c r="CP51" i="1"/>
  <c r="CR51" i="1"/>
  <c r="CT51" i="1"/>
  <c r="CV51" i="1"/>
  <c r="CX51" i="1"/>
  <c r="CZ51" i="1"/>
  <c r="DD51" i="1"/>
  <c r="DF51" i="1"/>
  <c r="DH51" i="1"/>
  <c r="DJ51" i="1"/>
  <c r="DL51" i="1"/>
  <c r="CE52" i="1"/>
  <c r="CG52" i="1"/>
  <c r="CI52" i="1"/>
  <c r="CK52" i="1"/>
  <c r="CO52" i="1"/>
  <c r="CQ52" i="1"/>
  <c r="CS52" i="1"/>
  <c r="CU52" i="1"/>
  <c r="CW52" i="1"/>
  <c r="CY52" i="1"/>
  <c r="DC52" i="1"/>
  <c r="DE52" i="1"/>
  <c r="DG52" i="1"/>
  <c r="DI52" i="1"/>
  <c r="DK52" i="1"/>
  <c r="CF53" i="1"/>
  <c r="CH53" i="1"/>
  <c r="CJ53" i="1"/>
  <c r="CL53" i="1"/>
  <c r="CP53" i="1"/>
  <c r="CR53" i="1"/>
  <c r="CT53" i="1"/>
  <c r="CV53" i="1"/>
  <c r="CX53" i="1"/>
  <c r="CZ53" i="1"/>
  <c r="DD53" i="1"/>
  <c r="DF53" i="1"/>
  <c r="DH53" i="1"/>
  <c r="DJ53" i="1"/>
  <c r="DL53" i="1"/>
  <c r="CE54" i="1"/>
  <c r="CG54" i="1"/>
  <c r="CI54" i="1"/>
  <c r="CK54" i="1"/>
  <c r="CO54" i="1"/>
  <c r="CQ54" i="1"/>
  <c r="CS54" i="1"/>
  <c r="CU54" i="1"/>
  <c r="CW54" i="1"/>
  <c r="CY54" i="1"/>
  <c r="DC54" i="1"/>
  <c r="DE54" i="1"/>
  <c r="DG54" i="1"/>
  <c r="DI54" i="1"/>
  <c r="DK54" i="1"/>
  <c r="CI55" i="1"/>
  <c r="CK55" i="1"/>
  <c r="CO55" i="1"/>
  <c r="CQ55" i="1"/>
  <c r="CS55" i="1"/>
  <c r="CU55" i="1"/>
  <c r="CW55" i="1"/>
  <c r="CY55" i="1"/>
  <c r="DC55" i="1"/>
  <c r="DE55" i="1"/>
  <c r="DG55" i="1"/>
  <c r="DI55" i="1"/>
  <c r="DK55" i="1"/>
  <c r="CI56" i="1"/>
  <c r="CM56" i="1" s="1"/>
  <c r="CN56" i="1" s="1"/>
  <c r="CK56" i="1"/>
  <c r="CO56" i="1"/>
  <c r="CQ56" i="1"/>
  <c r="CS56" i="1"/>
  <c r="CU56" i="1"/>
  <c r="CW56" i="1"/>
  <c r="CY56" i="1"/>
  <c r="DC56" i="1"/>
  <c r="DE56" i="1"/>
  <c r="DG56" i="1"/>
  <c r="DI56" i="1"/>
  <c r="DK56" i="1"/>
  <c r="CI57" i="1"/>
  <c r="CK57" i="1"/>
  <c r="CO57" i="1"/>
  <c r="CQ57" i="1"/>
  <c r="CS57" i="1"/>
  <c r="CU57" i="1"/>
  <c r="CW57" i="1"/>
  <c r="CY57" i="1"/>
  <c r="DC57" i="1"/>
  <c r="DE57" i="1"/>
  <c r="DG57" i="1"/>
  <c r="DI57" i="1"/>
  <c r="DK57" i="1"/>
  <c r="CI58" i="1"/>
  <c r="CM58" i="1" s="1"/>
  <c r="CN58" i="1" s="1"/>
  <c r="CK58" i="1"/>
  <c r="CO58" i="1"/>
  <c r="CQ58" i="1"/>
  <c r="CS58" i="1"/>
  <c r="CU58" i="1"/>
  <c r="CW58" i="1"/>
  <c r="CY58" i="1"/>
  <c r="DC58" i="1"/>
  <c r="DE58" i="1"/>
  <c r="DG58" i="1"/>
  <c r="DI58" i="1"/>
  <c r="DK58" i="1"/>
  <c r="CO59" i="1"/>
  <c r="CQ59" i="1"/>
  <c r="CS59" i="1"/>
  <c r="CU59" i="1"/>
  <c r="CW59" i="1"/>
  <c r="CY59" i="1"/>
  <c r="DC59" i="1"/>
  <c r="DE59" i="1"/>
  <c r="DG59" i="1"/>
  <c r="DI59" i="1"/>
  <c r="DK59" i="1"/>
  <c r="CO60" i="1"/>
  <c r="CQ60" i="1"/>
  <c r="CS60" i="1"/>
  <c r="CU60" i="1"/>
  <c r="CW60" i="1"/>
  <c r="CY60" i="1"/>
  <c r="DC60" i="1"/>
  <c r="DE60" i="1"/>
  <c r="DG60" i="1"/>
  <c r="DI60" i="1"/>
  <c r="DK60" i="1"/>
  <c r="CO61" i="1"/>
  <c r="CQ61" i="1"/>
  <c r="CS61" i="1"/>
  <c r="CU61" i="1"/>
  <c r="CW61" i="1"/>
  <c r="CY61" i="1"/>
  <c r="DC61" i="1"/>
  <c r="DE61" i="1"/>
  <c r="DG61" i="1"/>
  <c r="DI61" i="1"/>
  <c r="DK61" i="1"/>
  <c r="CO62" i="1"/>
  <c r="CQ62" i="1"/>
  <c r="CS62" i="1"/>
  <c r="CU62" i="1"/>
  <c r="CW62" i="1"/>
  <c r="CY62" i="1"/>
  <c r="DC62" i="1"/>
  <c r="DE62" i="1"/>
  <c r="DG62" i="1"/>
  <c r="DI62" i="1"/>
  <c r="DK62" i="1"/>
  <c r="CO63" i="1"/>
  <c r="CQ63" i="1"/>
  <c r="CS63" i="1"/>
  <c r="CU63" i="1"/>
  <c r="CW63" i="1"/>
  <c r="CY63" i="1"/>
  <c r="DC63" i="1"/>
  <c r="DE63" i="1"/>
  <c r="DG63" i="1"/>
  <c r="DI63" i="1"/>
  <c r="DK63" i="1"/>
  <c r="CO64" i="1"/>
  <c r="CQ64" i="1"/>
  <c r="CS64" i="1"/>
  <c r="CU64" i="1"/>
  <c r="CW64" i="1"/>
  <c r="CY64" i="1"/>
  <c r="DC64" i="1"/>
  <c r="DE64" i="1"/>
  <c r="DG64" i="1"/>
  <c r="DI64" i="1"/>
  <c r="DK64" i="1"/>
  <c r="CO65" i="1"/>
  <c r="CQ65" i="1"/>
  <c r="CS65" i="1"/>
  <c r="CU65" i="1"/>
  <c r="CW65" i="1"/>
  <c r="CY65" i="1"/>
  <c r="DC65" i="1"/>
  <c r="DE65" i="1"/>
  <c r="DG65" i="1"/>
  <c r="DI65" i="1"/>
  <c r="DK65" i="1"/>
  <c r="CO66" i="1"/>
  <c r="CQ66" i="1"/>
  <c r="CS66" i="1"/>
  <c r="CU66" i="1"/>
  <c r="CW66" i="1"/>
  <c r="CY66" i="1"/>
  <c r="DC66" i="1"/>
  <c r="DE66" i="1"/>
  <c r="DG66" i="1"/>
  <c r="DI66" i="1"/>
  <c r="DK66" i="1"/>
  <c r="CT67" i="1"/>
  <c r="CV67" i="1"/>
  <c r="CX67" i="1"/>
  <c r="CZ67" i="1"/>
  <c r="DD67" i="1"/>
  <c r="DF67" i="1"/>
  <c r="DH67" i="1"/>
  <c r="DJ67" i="1"/>
  <c r="DL67" i="1"/>
  <c r="CV68" i="1"/>
  <c r="CX68" i="1"/>
  <c r="CZ68" i="1"/>
  <c r="DD68" i="1"/>
  <c r="DF68" i="1"/>
  <c r="DH68" i="1"/>
  <c r="DJ68" i="1"/>
  <c r="DL68" i="1"/>
  <c r="CV69" i="1"/>
  <c r="DA69" i="1" s="1"/>
  <c r="DB69" i="1" s="1"/>
  <c r="CZ69" i="1"/>
  <c r="DD69" i="1"/>
  <c r="DH69" i="1"/>
  <c r="DL69" i="1"/>
  <c r="DM73" i="1"/>
  <c r="DK73" i="1"/>
  <c r="DI73" i="1"/>
  <c r="DG73" i="1"/>
  <c r="DE73" i="1"/>
  <c r="DH73" i="1"/>
  <c r="DL73" i="1"/>
  <c r="DI75" i="1"/>
  <c r="DM75" i="1"/>
  <c r="DN76" i="1"/>
  <c r="DL76" i="1"/>
  <c r="DJ76" i="1"/>
  <c r="DH76" i="1"/>
  <c r="DK76" i="1"/>
  <c r="DI77" i="1"/>
  <c r="DM77" i="1"/>
  <c r="H175" i="1"/>
  <c r="DL80" i="1"/>
  <c r="DJ80" i="1"/>
  <c r="DH80" i="1"/>
  <c r="DF80" i="1"/>
  <c r="DD80" i="1"/>
  <c r="CZ80" i="1"/>
  <c r="CX80" i="1"/>
  <c r="CV80" i="1"/>
  <c r="CT80" i="1"/>
  <c r="CR80" i="1"/>
  <c r="CP80" i="1"/>
  <c r="CL80" i="1"/>
  <c r="CJ80" i="1"/>
  <c r="CH80" i="1"/>
  <c r="CF80" i="1"/>
  <c r="CD80" i="1"/>
  <c r="CB80" i="1"/>
  <c r="BX80" i="1"/>
  <c r="BV80" i="1"/>
  <c r="BT80" i="1"/>
  <c r="BR80" i="1"/>
  <c r="BP80" i="1"/>
  <c r="BN80" i="1"/>
  <c r="BJ80" i="1"/>
  <c r="BH80" i="1"/>
  <c r="BF80" i="1"/>
  <c r="BD80" i="1"/>
  <c r="BB80" i="1"/>
  <c r="AZ80" i="1"/>
  <c r="AV80" i="1"/>
  <c r="AY80" i="1"/>
  <c r="BC80" i="1"/>
  <c r="BG80" i="1"/>
  <c r="BO80" i="1"/>
  <c r="BS80" i="1"/>
  <c r="BW80" i="1"/>
  <c r="CA80" i="1"/>
  <c r="CE80" i="1"/>
  <c r="CI80" i="1"/>
  <c r="CQ80" i="1"/>
  <c r="CU80" i="1"/>
  <c r="CY80" i="1"/>
  <c r="DC80" i="1"/>
  <c r="DG80" i="1"/>
  <c r="DK80" i="1"/>
  <c r="AY82" i="1"/>
  <c r="BA82" i="1"/>
  <c r="BC82" i="1"/>
  <c r="BE82" i="1"/>
  <c r="BG82" i="1"/>
  <c r="BI82" i="1"/>
  <c r="BM82" i="1"/>
  <c r="BO82" i="1"/>
  <c r="BQ82" i="1"/>
  <c r="BS82" i="1"/>
  <c r="BU82" i="1"/>
  <c r="BW82" i="1"/>
  <c r="CA82" i="1"/>
  <c r="CC82" i="1"/>
  <c r="CE82" i="1"/>
  <c r="CG82" i="1"/>
  <c r="CI82" i="1"/>
  <c r="CK82" i="1"/>
  <c r="CO82" i="1"/>
  <c r="CQ82" i="1"/>
  <c r="CS82" i="1"/>
  <c r="CU82" i="1"/>
  <c r="CW82" i="1"/>
  <c r="CY82" i="1"/>
  <c r="DC82" i="1"/>
  <c r="DE82" i="1"/>
  <c r="DG82" i="1"/>
  <c r="DI82" i="1"/>
  <c r="DK82" i="1"/>
  <c r="DM82" i="1"/>
  <c r="AX83" i="1"/>
  <c r="AY84" i="1"/>
  <c r="BA84" i="1"/>
  <c r="BC84" i="1"/>
  <c r="BE84" i="1"/>
  <c r="BG84" i="1"/>
  <c r="BI84" i="1"/>
  <c r="BM84" i="1"/>
  <c r="BO84" i="1"/>
  <c r="BQ84" i="1"/>
  <c r="BS84" i="1"/>
  <c r="BU84" i="1"/>
  <c r="BW84" i="1"/>
  <c r="CA84" i="1"/>
  <c r="CC84" i="1"/>
  <c r="CE84" i="1"/>
  <c r="CG84" i="1"/>
  <c r="CI84" i="1"/>
  <c r="CK84" i="1"/>
  <c r="CO84" i="1"/>
  <c r="CQ84" i="1"/>
  <c r="CS84" i="1"/>
  <c r="CU84" i="1"/>
  <c r="CW84" i="1"/>
  <c r="CY84" i="1"/>
  <c r="DC84" i="1"/>
  <c r="DE84" i="1"/>
  <c r="DG84" i="1"/>
  <c r="DI84" i="1"/>
  <c r="DK84" i="1"/>
  <c r="DM84" i="1"/>
  <c r="AX85" i="1"/>
  <c r="AY86" i="1"/>
  <c r="BA86" i="1"/>
  <c r="BC86" i="1"/>
  <c r="BE86" i="1"/>
  <c r="BG86" i="1"/>
  <c r="BI86" i="1"/>
  <c r="BM86" i="1"/>
  <c r="BO86" i="1"/>
  <c r="BQ86" i="1"/>
  <c r="BS86" i="1"/>
  <c r="BU86" i="1"/>
  <c r="BW86" i="1"/>
  <c r="CA86" i="1"/>
  <c r="CC86" i="1"/>
  <c r="CE86" i="1"/>
  <c r="CG86" i="1"/>
  <c r="CI86" i="1"/>
  <c r="CK86" i="1"/>
  <c r="CO86" i="1"/>
  <c r="CQ86" i="1"/>
  <c r="CS86" i="1"/>
  <c r="CU86" i="1"/>
  <c r="CW86" i="1"/>
  <c r="CY86" i="1"/>
  <c r="DC86" i="1"/>
  <c r="DE86" i="1"/>
  <c r="DG86" i="1"/>
  <c r="DI86" i="1"/>
  <c r="DK86" i="1"/>
  <c r="DM86" i="1"/>
  <c r="BJ89" i="1"/>
  <c r="BN89" i="1"/>
  <c r="BP89" i="1"/>
  <c r="BR89" i="1"/>
  <c r="BT89" i="1"/>
  <c r="BV89" i="1"/>
  <c r="BX89" i="1"/>
  <c r="CB89" i="1"/>
  <c r="CD89" i="1"/>
  <c r="CF89" i="1"/>
  <c r="CH89" i="1"/>
  <c r="CJ89" i="1"/>
  <c r="CL89" i="1"/>
  <c r="CP89" i="1"/>
  <c r="CR89" i="1"/>
  <c r="CT89" i="1"/>
  <c r="CV89" i="1"/>
  <c r="CX89" i="1"/>
  <c r="CZ89" i="1"/>
  <c r="DD89" i="1"/>
  <c r="DF89" i="1"/>
  <c r="DH89" i="1"/>
  <c r="DJ89" i="1"/>
  <c r="DL89" i="1"/>
  <c r="DN89" i="1"/>
  <c r="CU90" i="1"/>
  <c r="CW90" i="1"/>
  <c r="CY90" i="1"/>
  <c r="DC90" i="1"/>
  <c r="DE90" i="1"/>
  <c r="DG90" i="1"/>
  <c r="DI90" i="1"/>
  <c r="DK90" i="1"/>
  <c r="DM90" i="1"/>
  <c r="BM91" i="1"/>
  <c r="BO91" i="1"/>
  <c r="BQ91" i="1"/>
  <c r="BS91" i="1"/>
  <c r="BU91" i="1"/>
  <c r="BW91" i="1"/>
  <c r="CA91" i="1"/>
  <c r="CC91" i="1"/>
  <c r="CE91" i="1"/>
  <c r="CG91" i="1"/>
  <c r="CI91" i="1"/>
  <c r="CK91" i="1"/>
  <c r="CO91" i="1"/>
  <c r="CQ91" i="1"/>
  <c r="CS91" i="1"/>
  <c r="CU91" i="1"/>
  <c r="CW91" i="1"/>
  <c r="CY91" i="1"/>
  <c r="DC91" i="1"/>
  <c r="DE91" i="1"/>
  <c r="DG91" i="1"/>
  <c r="DI91" i="1"/>
  <c r="DK91" i="1"/>
  <c r="DM91" i="1"/>
  <c r="BM92" i="1"/>
  <c r="BO92" i="1"/>
  <c r="BQ92" i="1"/>
  <c r="BS92" i="1"/>
  <c r="BU92" i="1"/>
  <c r="BW92" i="1"/>
  <c r="CA92" i="1"/>
  <c r="CC92" i="1"/>
  <c r="CE92" i="1"/>
  <c r="CG92" i="1"/>
  <c r="CI92" i="1"/>
  <c r="CK92" i="1"/>
  <c r="CO92" i="1"/>
  <c r="CQ92" i="1"/>
  <c r="CS92" i="1"/>
  <c r="CU92" i="1"/>
  <c r="CW92" i="1"/>
  <c r="CY92" i="1"/>
  <c r="DC92" i="1"/>
  <c r="DE92" i="1"/>
  <c r="DG92" i="1"/>
  <c r="DI92" i="1"/>
  <c r="DK92" i="1"/>
  <c r="DM92" i="1"/>
  <c r="BM93" i="1"/>
  <c r="BO93" i="1"/>
  <c r="BQ93" i="1"/>
  <c r="BS93" i="1"/>
  <c r="BU93" i="1"/>
  <c r="BW93" i="1"/>
  <c r="CA93" i="1"/>
  <c r="CC93" i="1"/>
  <c r="CE93" i="1"/>
  <c r="CG93" i="1"/>
  <c r="CI93" i="1"/>
  <c r="CK93" i="1"/>
  <c r="CO93" i="1"/>
  <c r="CQ93" i="1"/>
  <c r="CS93" i="1"/>
  <c r="CU93" i="1"/>
  <c r="CW93" i="1"/>
  <c r="CY93" i="1"/>
  <c r="DC93" i="1"/>
  <c r="DE93" i="1"/>
  <c r="DG93" i="1"/>
  <c r="DI93" i="1"/>
  <c r="DK93" i="1"/>
  <c r="DM93" i="1"/>
  <c r="DN94" i="1"/>
  <c r="DL94" i="1"/>
  <c r="DJ94" i="1"/>
  <c r="DH94" i="1"/>
  <c r="DF94" i="1"/>
  <c r="DD94" i="1"/>
  <c r="CZ94" i="1"/>
  <c r="CX94" i="1"/>
  <c r="CV94" i="1"/>
  <c r="CT94" i="1"/>
  <c r="CR94" i="1"/>
  <c r="CP94" i="1"/>
  <c r="CL94" i="1"/>
  <c r="CJ94" i="1"/>
  <c r="CH94" i="1"/>
  <c r="CF94" i="1"/>
  <c r="CD94" i="1"/>
  <c r="CB94" i="1"/>
  <c r="BX94" i="1"/>
  <c r="BV94" i="1"/>
  <c r="BT94" i="1"/>
  <c r="BR94" i="1"/>
  <c r="BM94" i="1"/>
  <c r="BO94" i="1"/>
  <c r="BQ94" i="1"/>
  <c r="BU94" i="1"/>
  <c r="CC94" i="1"/>
  <c r="CG94" i="1"/>
  <c r="CK94" i="1"/>
  <c r="CO94" i="1"/>
  <c r="CS94" i="1"/>
  <c r="CW94" i="1"/>
  <c r="DE94" i="1"/>
  <c r="DI94" i="1"/>
  <c r="DM94" i="1"/>
  <c r="DN95" i="1"/>
  <c r="DL95" i="1"/>
  <c r="DJ95" i="1"/>
  <c r="DH95" i="1"/>
  <c r="DF95" i="1"/>
  <c r="DD95" i="1"/>
  <c r="CZ95" i="1"/>
  <c r="CX95" i="1"/>
  <c r="CV95" i="1"/>
  <c r="CT95" i="1"/>
  <c r="CR95" i="1"/>
  <c r="CP95" i="1"/>
  <c r="CL95" i="1"/>
  <c r="CJ95" i="1"/>
  <c r="CH95" i="1"/>
  <c r="CF95" i="1"/>
  <c r="CD95" i="1"/>
  <c r="CB95" i="1"/>
  <c r="BX95" i="1"/>
  <c r="BV95" i="1"/>
  <c r="BT95" i="1"/>
  <c r="BR95" i="1"/>
  <c r="BP95" i="1"/>
  <c r="BN95" i="1"/>
  <c r="BJ95" i="1"/>
  <c r="BK95" i="1" s="1"/>
  <c r="BL95" i="1" s="1"/>
  <c r="BM95" i="1"/>
  <c r="BQ95" i="1"/>
  <c r="BU95" i="1"/>
  <c r="CC95" i="1"/>
  <c r="CG95" i="1"/>
  <c r="CK95" i="1"/>
  <c r="CO95" i="1"/>
  <c r="CS95" i="1"/>
  <c r="CW95" i="1"/>
  <c r="DE95" i="1"/>
  <c r="DI95" i="1"/>
  <c r="DM95" i="1"/>
  <c r="DN96" i="1"/>
  <c r="DL96" i="1"/>
  <c r="DJ96" i="1"/>
  <c r="DH96" i="1"/>
  <c r="DF96" i="1"/>
  <c r="DD96" i="1"/>
  <c r="CZ96" i="1"/>
  <c r="CX96" i="1"/>
  <c r="CV96" i="1"/>
  <c r="CT96" i="1"/>
  <c r="CR96" i="1"/>
  <c r="CP96" i="1"/>
  <c r="CL96" i="1"/>
  <c r="CJ96" i="1"/>
  <c r="CH96" i="1"/>
  <c r="CF96" i="1"/>
  <c r="CD96" i="1"/>
  <c r="CB96" i="1"/>
  <c r="BX96" i="1"/>
  <c r="BV96" i="1"/>
  <c r="BT96" i="1"/>
  <c r="BR96" i="1"/>
  <c r="BP96" i="1"/>
  <c r="BN96" i="1"/>
  <c r="BJ96" i="1"/>
  <c r="BK96" i="1" s="1"/>
  <c r="BL96" i="1" s="1"/>
  <c r="BM96" i="1"/>
  <c r="BQ96" i="1"/>
  <c r="BU96" i="1"/>
  <c r="CC96" i="1"/>
  <c r="CG96" i="1"/>
  <c r="CK96" i="1"/>
  <c r="CO96" i="1"/>
  <c r="CS96" i="1"/>
  <c r="CW96" i="1"/>
  <c r="DE96" i="1"/>
  <c r="DI96" i="1"/>
  <c r="DM96" i="1"/>
  <c r="DN97" i="1"/>
  <c r="DL97" i="1"/>
  <c r="DJ97" i="1"/>
  <c r="DH97" i="1"/>
  <c r="DF97" i="1"/>
  <c r="DD97" i="1"/>
  <c r="CZ97" i="1"/>
  <c r="CX97" i="1"/>
  <c r="CV97" i="1"/>
  <c r="CT97" i="1"/>
  <c r="CR97" i="1"/>
  <c r="CP97" i="1"/>
  <c r="CL97" i="1"/>
  <c r="CJ97" i="1"/>
  <c r="CH97" i="1"/>
  <c r="CF97" i="1"/>
  <c r="CD97" i="1"/>
  <c r="CB97" i="1"/>
  <c r="BX97" i="1"/>
  <c r="BV97" i="1"/>
  <c r="BT97" i="1"/>
  <c r="BR97" i="1"/>
  <c r="BP97" i="1"/>
  <c r="BN97" i="1"/>
  <c r="BM97" i="1"/>
  <c r="BQ97" i="1"/>
  <c r="BU97" i="1"/>
  <c r="CC97" i="1"/>
  <c r="CG97" i="1"/>
  <c r="CK97" i="1"/>
  <c r="CO97" i="1"/>
  <c r="CS97" i="1"/>
  <c r="CW97" i="1"/>
  <c r="DE97" i="1"/>
  <c r="DI97" i="1"/>
  <c r="DM97" i="1"/>
  <c r="DN98" i="1"/>
  <c r="DL98" i="1"/>
  <c r="DJ98" i="1"/>
  <c r="DH98" i="1"/>
  <c r="DF98" i="1"/>
  <c r="DD98" i="1"/>
  <c r="CZ98" i="1"/>
  <c r="CX98" i="1"/>
  <c r="CV98" i="1"/>
  <c r="CT98" i="1"/>
  <c r="CR98" i="1"/>
  <c r="CP98" i="1"/>
  <c r="CL98" i="1"/>
  <c r="CJ98" i="1"/>
  <c r="CH98" i="1"/>
  <c r="CF98" i="1"/>
  <c r="CD98" i="1"/>
  <c r="CB98" i="1"/>
  <c r="BX98" i="1"/>
  <c r="BV98" i="1"/>
  <c r="BT98" i="1"/>
  <c r="BR98" i="1"/>
  <c r="BP98" i="1"/>
  <c r="BN98" i="1"/>
  <c r="BQ98" i="1"/>
  <c r="BU98" i="1"/>
  <c r="CC98" i="1"/>
  <c r="CG98" i="1"/>
  <c r="CK98" i="1"/>
  <c r="CO98" i="1"/>
  <c r="CS98" i="1"/>
  <c r="CW98" i="1"/>
  <c r="DE98" i="1"/>
  <c r="DI98" i="1"/>
  <c r="DM98" i="1"/>
  <c r="DN99" i="1"/>
  <c r="DL99" i="1"/>
  <c r="DJ99" i="1"/>
  <c r="DH99" i="1"/>
  <c r="DF99" i="1"/>
  <c r="DD99" i="1"/>
  <c r="CZ99" i="1"/>
  <c r="CX99" i="1"/>
  <c r="CV99" i="1"/>
  <c r="CT99" i="1"/>
  <c r="CR99" i="1"/>
  <c r="CP99" i="1"/>
  <c r="CL99" i="1"/>
  <c r="CJ99" i="1"/>
  <c r="CH99" i="1"/>
  <c r="CF99" i="1"/>
  <c r="CD99" i="1"/>
  <c r="CB99" i="1"/>
  <c r="BX99" i="1"/>
  <c r="BV99" i="1"/>
  <c r="BT99" i="1"/>
  <c r="BR99" i="1"/>
  <c r="BU99" i="1"/>
  <c r="CC99" i="1"/>
  <c r="CG99" i="1"/>
  <c r="CK99" i="1"/>
  <c r="CO99" i="1"/>
  <c r="CS99" i="1"/>
  <c r="CW99" i="1"/>
  <c r="DE99" i="1"/>
  <c r="DI99" i="1"/>
  <c r="DM99" i="1"/>
  <c r="CY70" i="1"/>
  <c r="DA70" i="1" s="1"/>
  <c r="DB70" i="1" s="1"/>
  <c r="DC70" i="1"/>
  <c r="DE70" i="1"/>
  <c r="DG70" i="1"/>
  <c r="DI70" i="1"/>
  <c r="DK70" i="1"/>
  <c r="CY71" i="1"/>
  <c r="DA71" i="1" s="1"/>
  <c r="DB71" i="1" s="1"/>
  <c r="DC71" i="1"/>
  <c r="DE71" i="1"/>
  <c r="DG71" i="1"/>
  <c r="DI71" i="1"/>
  <c r="DK71" i="1"/>
  <c r="CZ72" i="1"/>
  <c r="DA72" i="1" s="1"/>
  <c r="DB72" i="1" s="1"/>
  <c r="DD72" i="1"/>
  <c r="DF72" i="1"/>
  <c r="DH72" i="1"/>
  <c r="DJ72" i="1"/>
  <c r="DL72" i="1"/>
  <c r="DF74" i="1"/>
  <c r="DH74" i="1"/>
  <c r="DJ74" i="1"/>
  <c r="DL74" i="1"/>
  <c r="G175" i="1"/>
  <c r="AY81" i="1"/>
  <c r="BA81" i="1"/>
  <c r="BC81" i="1"/>
  <c r="BE81" i="1"/>
  <c r="BG81" i="1"/>
  <c r="BI81" i="1"/>
  <c r="BM81" i="1"/>
  <c r="BO81" i="1"/>
  <c r="BQ81" i="1"/>
  <c r="BS81" i="1"/>
  <c r="BU81" i="1"/>
  <c r="BW81" i="1"/>
  <c r="CA81" i="1"/>
  <c r="CC81" i="1"/>
  <c r="CE81" i="1"/>
  <c r="CG81" i="1"/>
  <c r="CI81" i="1"/>
  <c r="CK81" i="1"/>
  <c r="CO81" i="1"/>
  <c r="CQ81" i="1"/>
  <c r="CS81" i="1"/>
  <c r="CU81" i="1"/>
  <c r="CW81" i="1"/>
  <c r="CY81" i="1"/>
  <c r="DC81" i="1"/>
  <c r="DE81" i="1"/>
  <c r="DG81" i="1"/>
  <c r="DI81" i="1"/>
  <c r="DK81" i="1"/>
  <c r="AV82" i="1"/>
  <c r="AZ82" i="1"/>
  <c r="BB82" i="1"/>
  <c r="BD82" i="1"/>
  <c r="BF82" i="1"/>
  <c r="BH82" i="1"/>
  <c r="BJ82" i="1"/>
  <c r="BN82" i="1"/>
  <c r="BP82" i="1"/>
  <c r="BR82" i="1"/>
  <c r="BT82" i="1"/>
  <c r="BV82" i="1"/>
  <c r="BX82" i="1"/>
  <c r="CB82" i="1"/>
  <c r="CD82" i="1"/>
  <c r="CF82" i="1"/>
  <c r="CH82" i="1"/>
  <c r="CJ82" i="1"/>
  <c r="CL82" i="1"/>
  <c r="CP82" i="1"/>
  <c r="CR82" i="1"/>
  <c r="CT82" i="1"/>
  <c r="CV82" i="1"/>
  <c r="CX82" i="1"/>
  <c r="CZ82" i="1"/>
  <c r="DD82" i="1"/>
  <c r="DF82" i="1"/>
  <c r="DH82" i="1"/>
  <c r="DJ82" i="1"/>
  <c r="AY83" i="1"/>
  <c r="BA83" i="1"/>
  <c r="BC83" i="1"/>
  <c r="BE83" i="1"/>
  <c r="BG83" i="1"/>
  <c r="BI83" i="1"/>
  <c r="BM83" i="1"/>
  <c r="BO83" i="1"/>
  <c r="BQ83" i="1"/>
  <c r="BS83" i="1"/>
  <c r="BU83" i="1"/>
  <c r="BW83" i="1"/>
  <c r="CA83" i="1"/>
  <c r="CC83" i="1"/>
  <c r="CE83" i="1"/>
  <c r="CG83" i="1"/>
  <c r="CI83" i="1"/>
  <c r="CK83" i="1"/>
  <c r="CO83" i="1"/>
  <c r="CQ83" i="1"/>
  <c r="CS83" i="1"/>
  <c r="CU83" i="1"/>
  <c r="CW83" i="1"/>
  <c r="CY83" i="1"/>
  <c r="DC83" i="1"/>
  <c r="DE83" i="1"/>
  <c r="DG83" i="1"/>
  <c r="DI83" i="1"/>
  <c r="DK83" i="1"/>
  <c r="AV84" i="1"/>
  <c r="AZ84" i="1"/>
  <c r="BB84" i="1"/>
  <c r="BD84" i="1"/>
  <c r="BF84" i="1"/>
  <c r="BH84" i="1"/>
  <c r="BJ84" i="1"/>
  <c r="BN84" i="1"/>
  <c r="BP84" i="1"/>
  <c r="BR84" i="1"/>
  <c r="BT84" i="1"/>
  <c r="BV84" i="1"/>
  <c r="BX84" i="1"/>
  <c r="CB84" i="1"/>
  <c r="CD84" i="1"/>
  <c r="CF84" i="1"/>
  <c r="CH84" i="1"/>
  <c r="CJ84" i="1"/>
  <c r="CL84" i="1"/>
  <c r="CP84" i="1"/>
  <c r="CR84" i="1"/>
  <c r="CT84" i="1"/>
  <c r="CV84" i="1"/>
  <c r="CX84" i="1"/>
  <c r="CZ84" i="1"/>
  <c r="DD84" i="1"/>
  <c r="DF84" i="1"/>
  <c r="DH84" i="1"/>
  <c r="DJ84" i="1"/>
  <c r="AY85" i="1"/>
  <c r="BA85" i="1"/>
  <c r="BC85" i="1"/>
  <c r="BE85" i="1"/>
  <c r="BG85" i="1"/>
  <c r="BI85" i="1"/>
  <c r="BM85" i="1"/>
  <c r="BO85" i="1"/>
  <c r="BQ85" i="1"/>
  <c r="BS85" i="1"/>
  <c r="BU85" i="1"/>
  <c r="BW85" i="1"/>
  <c r="CA85" i="1"/>
  <c r="CC85" i="1"/>
  <c r="CE85" i="1"/>
  <c r="CG85" i="1"/>
  <c r="CI85" i="1"/>
  <c r="CK85" i="1"/>
  <c r="CO85" i="1"/>
  <c r="CQ85" i="1"/>
  <c r="CS85" i="1"/>
  <c r="CU85" i="1"/>
  <c r="CW85" i="1"/>
  <c r="CY85" i="1"/>
  <c r="DC85" i="1"/>
  <c r="DE85" i="1"/>
  <c r="DG85" i="1"/>
  <c r="DI85" i="1"/>
  <c r="DK85" i="1"/>
  <c r="AV86" i="1"/>
  <c r="AZ86" i="1"/>
  <c r="BB86" i="1"/>
  <c r="BD86" i="1"/>
  <c r="BF86" i="1"/>
  <c r="BH86" i="1"/>
  <c r="BJ86" i="1"/>
  <c r="BN86" i="1"/>
  <c r="BP86" i="1"/>
  <c r="BR86" i="1"/>
  <c r="BT86" i="1"/>
  <c r="BV86" i="1"/>
  <c r="BX86" i="1"/>
  <c r="CB86" i="1"/>
  <c r="CD86" i="1"/>
  <c r="CF86" i="1"/>
  <c r="CH86" i="1"/>
  <c r="CJ86" i="1"/>
  <c r="CL86" i="1"/>
  <c r="CP86" i="1"/>
  <c r="CR86" i="1"/>
  <c r="CT86" i="1"/>
  <c r="CV86" i="1"/>
  <c r="CX86" i="1"/>
  <c r="CZ86" i="1"/>
  <c r="DD86" i="1"/>
  <c r="DF86" i="1"/>
  <c r="DH86" i="1"/>
  <c r="DJ86" i="1"/>
  <c r="BA87" i="1"/>
  <c r="BC87" i="1"/>
  <c r="BE87" i="1"/>
  <c r="BG87" i="1"/>
  <c r="BI87" i="1"/>
  <c r="BM87" i="1"/>
  <c r="BO87" i="1"/>
  <c r="BQ87" i="1"/>
  <c r="BS87" i="1"/>
  <c r="BU87" i="1"/>
  <c r="BW87" i="1"/>
  <c r="CA87" i="1"/>
  <c r="CC87" i="1"/>
  <c r="CE87" i="1"/>
  <c r="CG87" i="1"/>
  <c r="CI87" i="1"/>
  <c r="CK87" i="1"/>
  <c r="CO87" i="1"/>
  <c r="CQ87" i="1"/>
  <c r="CS87" i="1"/>
  <c r="CU87" i="1"/>
  <c r="CW87" i="1"/>
  <c r="CY87" i="1"/>
  <c r="DC87" i="1"/>
  <c r="DE87" i="1"/>
  <c r="DG87" i="1"/>
  <c r="DI87" i="1"/>
  <c r="DK87" i="1"/>
  <c r="BB88" i="1"/>
  <c r="BD88" i="1"/>
  <c r="BF88" i="1"/>
  <c r="BH88" i="1"/>
  <c r="BJ88" i="1"/>
  <c r="BN88" i="1"/>
  <c r="BP88" i="1"/>
  <c r="BR88" i="1"/>
  <c r="BT88" i="1"/>
  <c r="BV88" i="1"/>
  <c r="BX88" i="1"/>
  <c r="CB88" i="1"/>
  <c r="CD88" i="1"/>
  <c r="CF88" i="1"/>
  <c r="CH88" i="1"/>
  <c r="CJ88" i="1"/>
  <c r="CL88" i="1"/>
  <c r="CP88" i="1"/>
  <c r="CR88" i="1"/>
  <c r="CT88" i="1"/>
  <c r="CV88" i="1"/>
  <c r="CX88" i="1"/>
  <c r="CZ88" i="1"/>
  <c r="DD88" i="1"/>
  <c r="DF88" i="1"/>
  <c r="DH88" i="1"/>
  <c r="DJ88" i="1"/>
  <c r="DL88" i="1"/>
  <c r="BI89" i="1"/>
  <c r="BK89" i="1" s="1"/>
  <c r="BL89" i="1" s="1"/>
  <c r="BM89" i="1"/>
  <c r="BO89" i="1"/>
  <c r="BQ89" i="1"/>
  <c r="BS89" i="1"/>
  <c r="BU89" i="1"/>
  <c r="BW89" i="1"/>
  <c r="CA89" i="1"/>
  <c r="CC89" i="1"/>
  <c r="CE89" i="1"/>
  <c r="CG89" i="1"/>
  <c r="CI89" i="1"/>
  <c r="CK89" i="1"/>
  <c r="CO89" i="1"/>
  <c r="CQ89" i="1"/>
  <c r="CS89" i="1"/>
  <c r="CU89" i="1"/>
  <c r="CW89" i="1"/>
  <c r="CY89" i="1"/>
  <c r="DC89" i="1"/>
  <c r="DE89" i="1"/>
  <c r="DG89" i="1"/>
  <c r="DI89" i="1"/>
  <c r="DK89" i="1"/>
  <c r="BJ90" i="1"/>
  <c r="BK90" i="1" s="1"/>
  <c r="BL90" i="1" s="1"/>
  <c r="BN90" i="1"/>
  <c r="BP90" i="1"/>
  <c r="BR90" i="1"/>
  <c r="BT90" i="1"/>
  <c r="BV90" i="1"/>
  <c r="BX90" i="1"/>
  <c r="CB90" i="1"/>
  <c r="CD90" i="1"/>
  <c r="CF90" i="1"/>
  <c r="CH90" i="1"/>
  <c r="CJ90" i="1"/>
  <c r="CL90" i="1"/>
  <c r="CP90" i="1"/>
  <c r="CR90" i="1"/>
  <c r="CT90" i="1"/>
  <c r="CV90" i="1"/>
  <c r="CX90" i="1"/>
  <c r="CZ90" i="1"/>
  <c r="DD90" i="1"/>
  <c r="DF90" i="1"/>
  <c r="DH90" i="1"/>
  <c r="DJ90" i="1"/>
  <c r="DL90" i="1"/>
  <c r="BJ91" i="1"/>
  <c r="BK91" i="1" s="1"/>
  <c r="BL91" i="1" s="1"/>
  <c r="BN91" i="1"/>
  <c r="BP91" i="1"/>
  <c r="BR91" i="1"/>
  <c r="BT91" i="1"/>
  <c r="BV91" i="1"/>
  <c r="BX91" i="1"/>
  <c r="CB91" i="1"/>
  <c r="CD91" i="1"/>
  <c r="CF91" i="1"/>
  <c r="CH91" i="1"/>
  <c r="CJ91" i="1"/>
  <c r="CL91" i="1"/>
  <c r="CP91" i="1"/>
  <c r="CR91" i="1"/>
  <c r="CT91" i="1"/>
  <c r="CV91" i="1"/>
  <c r="CX91" i="1"/>
  <c r="CZ91" i="1"/>
  <c r="DD91" i="1"/>
  <c r="DF91" i="1"/>
  <c r="DH91" i="1"/>
  <c r="DJ91" i="1"/>
  <c r="DL91" i="1"/>
  <c r="BJ92" i="1"/>
  <c r="BK92" i="1" s="1"/>
  <c r="BL92" i="1" s="1"/>
  <c r="BN92" i="1"/>
  <c r="BP92" i="1"/>
  <c r="BR92" i="1"/>
  <c r="BT92" i="1"/>
  <c r="BV92" i="1"/>
  <c r="BX92" i="1"/>
  <c r="CB92" i="1"/>
  <c r="CD92" i="1"/>
  <c r="CF92" i="1"/>
  <c r="CH92" i="1"/>
  <c r="CJ92" i="1"/>
  <c r="CL92" i="1"/>
  <c r="CP92" i="1"/>
  <c r="CR92" i="1"/>
  <c r="CT92" i="1"/>
  <c r="CV92" i="1"/>
  <c r="CX92" i="1"/>
  <c r="CZ92" i="1"/>
  <c r="DD92" i="1"/>
  <c r="DF92" i="1"/>
  <c r="DH92" i="1"/>
  <c r="DJ92" i="1"/>
  <c r="DL92" i="1"/>
  <c r="BJ93" i="1"/>
  <c r="BK93" i="1" s="1"/>
  <c r="BL93" i="1" s="1"/>
  <c r="BN93" i="1"/>
  <c r="BP93" i="1"/>
  <c r="BR93" i="1"/>
  <c r="BT93" i="1"/>
  <c r="BV93" i="1"/>
  <c r="BX93" i="1"/>
  <c r="CB93" i="1"/>
  <c r="CD93" i="1"/>
  <c r="CF93" i="1"/>
  <c r="CH93" i="1"/>
  <c r="CJ93" i="1"/>
  <c r="CL93" i="1"/>
  <c r="CP93" i="1"/>
  <c r="CR93" i="1"/>
  <c r="CT93" i="1"/>
  <c r="CV93" i="1"/>
  <c r="CX93" i="1"/>
  <c r="CZ93" i="1"/>
  <c r="DD93" i="1"/>
  <c r="DF93" i="1"/>
  <c r="DH93" i="1"/>
  <c r="DJ93" i="1"/>
  <c r="DL93" i="1"/>
  <c r="BJ94" i="1"/>
  <c r="BK94" i="1" s="1"/>
  <c r="BL94" i="1" s="1"/>
  <c r="BN94" i="1"/>
  <c r="BP94" i="1"/>
  <c r="BS94" i="1"/>
  <c r="BW94" i="1"/>
  <c r="CA94" i="1"/>
  <c r="CE94" i="1"/>
  <c r="CI94" i="1"/>
  <c r="CQ94" i="1"/>
  <c r="CU94" i="1"/>
  <c r="CY94" i="1"/>
  <c r="DC94" i="1"/>
  <c r="DG94" i="1"/>
  <c r="DK94" i="1"/>
  <c r="BO95" i="1"/>
  <c r="BS95" i="1"/>
  <c r="BW95" i="1"/>
  <c r="CA95" i="1"/>
  <c r="CE95" i="1"/>
  <c r="CI95" i="1"/>
  <c r="CQ95" i="1"/>
  <c r="CU95" i="1"/>
  <c r="CY95" i="1"/>
  <c r="DC95" i="1"/>
  <c r="DG95" i="1"/>
  <c r="DK95" i="1"/>
  <c r="BO96" i="1"/>
  <c r="BS96" i="1"/>
  <c r="BW96" i="1"/>
  <c r="CA96" i="1"/>
  <c r="CE96" i="1"/>
  <c r="CI96" i="1"/>
  <c r="CQ96" i="1"/>
  <c r="CU96" i="1"/>
  <c r="CY96" i="1"/>
  <c r="DC96" i="1"/>
  <c r="DG96" i="1"/>
  <c r="DK96" i="1"/>
  <c r="BO97" i="1"/>
  <c r="BS97" i="1"/>
  <c r="BW97" i="1"/>
  <c r="CA97" i="1"/>
  <c r="CE97" i="1"/>
  <c r="CI97" i="1"/>
  <c r="CQ97" i="1"/>
  <c r="CU97" i="1"/>
  <c r="CY97" i="1"/>
  <c r="DC97" i="1"/>
  <c r="DG97" i="1"/>
  <c r="DK97" i="1"/>
  <c r="BO98" i="1"/>
  <c r="BS98" i="1"/>
  <c r="BW98" i="1"/>
  <c r="CA98" i="1"/>
  <c r="CE98" i="1"/>
  <c r="CI98" i="1"/>
  <c r="CQ98" i="1"/>
  <c r="CU98" i="1"/>
  <c r="CY98" i="1"/>
  <c r="DC98" i="1"/>
  <c r="DG98" i="1"/>
  <c r="DK98" i="1"/>
  <c r="BS99" i="1"/>
  <c r="BW99" i="1"/>
  <c r="CA99" i="1"/>
  <c r="CE99" i="1"/>
  <c r="CI99" i="1"/>
  <c r="CQ99" i="1"/>
  <c r="CU99" i="1"/>
  <c r="CY99" i="1"/>
  <c r="DC99" i="1"/>
  <c r="DG99" i="1"/>
  <c r="DK99" i="1"/>
  <c r="DN100" i="1"/>
  <c r="DL100" i="1"/>
  <c r="DJ100" i="1"/>
  <c r="DH100" i="1"/>
  <c r="DF100" i="1"/>
  <c r="DD100" i="1"/>
  <c r="CZ100" i="1"/>
  <c r="CX100" i="1"/>
  <c r="CV100" i="1"/>
  <c r="CT100" i="1"/>
  <c r="CR100" i="1"/>
  <c r="CP100" i="1"/>
  <c r="CL100" i="1"/>
  <c r="CJ100" i="1"/>
  <c r="CH100" i="1"/>
  <c r="CF100" i="1"/>
  <c r="CD100" i="1"/>
  <c r="CB100" i="1"/>
  <c r="BX100" i="1"/>
  <c r="BV100" i="1"/>
  <c r="BT100" i="1"/>
  <c r="BR100" i="1"/>
  <c r="BU100" i="1"/>
  <c r="CC100" i="1"/>
  <c r="CG100" i="1"/>
  <c r="CK100" i="1"/>
  <c r="CO100" i="1"/>
  <c r="CS100" i="1"/>
  <c r="CW100" i="1"/>
  <c r="DE100" i="1"/>
  <c r="DI100" i="1"/>
  <c r="DM100" i="1"/>
  <c r="DN101" i="1"/>
  <c r="DL101" i="1"/>
  <c r="DJ101" i="1"/>
  <c r="DH101" i="1"/>
  <c r="DF101" i="1"/>
  <c r="DD101" i="1"/>
  <c r="CZ101" i="1"/>
  <c r="CX101" i="1"/>
  <c r="CV101" i="1"/>
  <c r="CT101" i="1"/>
  <c r="CR101" i="1"/>
  <c r="CP101" i="1"/>
  <c r="CL101" i="1"/>
  <c r="CJ101" i="1"/>
  <c r="CH101" i="1"/>
  <c r="CF101" i="1"/>
  <c r="CD101" i="1"/>
  <c r="CB101" i="1"/>
  <c r="BX101" i="1"/>
  <c r="BV101" i="1"/>
  <c r="BT101" i="1"/>
  <c r="BR101" i="1"/>
  <c r="BU101" i="1"/>
  <c r="CC101" i="1"/>
  <c r="CG101" i="1"/>
  <c r="CK101" i="1"/>
  <c r="CO101" i="1"/>
  <c r="CS101" i="1"/>
  <c r="CW101" i="1"/>
  <c r="DE101" i="1"/>
  <c r="DI101" i="1"/>
  <c r="DM101" i="1"/>
  <c r="DN102" i="1"/>
  <c r="DL102" i="1"/>
  <c r="DJ102" i="1"/>
  <c r="DH102" i="1"/>
  <c r="DF102" i="1"/>
  <c r="DD102" i="1"/>
  <c r="CZ102" i="1"/>
  <c r="CX102" i="1"/>
  <c r="CV102" i="1"/>
  <c r="CT102" i="1"/>
  <c r="CR102" i="1"/>
  <c r="CP102" i="1"/>
  <c r="CL102" i="1"/>
  <c r="CJ102" i="1"/>
  <c r="CH102" i="1"/>
  <c r="CF102" i="1"/>
  <c r="CD102" i="1"/>
  <c r="CB102" i="1"/>
  <c r="BX102" i="1"/>
  <c r="BV102" i="1"/>
  <c r="BT102" i="1"/>
  <c r="BR102" i="1"/>
  <c r="BU102" i="1"/>
  <c r="CC102" i="1"/>
  <c r="CG102" i="1"/>
  <c r="CK102" i="1"/>
  <c r="CO102" i="1"/>
  <c r="CS102" i="1"/>
  <c r="CW102" i="1"/>
  <c r="DE102" i="1"/>
  <c r="DI102" i="1"/>
  <c r="DM102" i="1"/>
  <c r="DN103" i="1"/>
  <c r="DL103" i="1"/>
  <c r="DJ103" i="1"/>
  <c r="DH103" i="1"/>
  <c r="DF103" i="1"/>
  <c r="DD103" i="1"/>
  <c r="CZ103" i="1"/>
  <c r="CX103" i="1"/>
  <c r="CV103" i="1"/>
  <c r="CT103" i="1"/>
  <c r="CR103" i="1"/>
  <c r="CP103" i="1"/>
  <c r="CL103" i="1"/>
  <c r="CJ103" i="1"/>
  <c r="CH103" i="1"/>
  <c r="CF103" i="1"/>
  <c r="CD103" i="1"/>
  <c r="CB103" i="1"/>
  <c r="BX103" i="1"/>
  <c r="BV103" i="1"/>
  <c r="BT103" i="1"/>
  <c r="BR103" i="1"/>
  <c r="BU103" i="1"/>
  <c r="CC103" i="1"/>
  <c r="CG103" i="1"/>
  <c r="CK103" i="1"/>
  <c r="CO103" i="1"/>
  <c r="CS103" i="1"/>
  <c r="CW103" i="1"/>
  <c r="DE103" i="1"/>
  <c r="DI103" i="1"/>
  <c r="DM103" i="1"/>
  <c r="DN104" i="1"/>
  <c r="DL104" i="1"/>
  <c r="DJ104" i="1"/>
  <c r="DH104" i="1"/>
  <c r="DF104" i="1"/>
  <c r="DD104" i="1"/>
  <c r="CZ104" i="1"/>
  <c r="CX104" i="1"/>
  <c r="CV104" i="1"/>
  <c r="CT104" i="1"/>
  <c r="CR104" i="1"/>
  <c r="CP104" i="1"/>
  <c r="CL104" i="1"/>
  <c r="CJ104" i="1"/>
  <c r="CH104" i="1"/>
  <c r="CF104" i="1"/>
  <c r="CD104" i="1"/>
  <c r="CB104" i="1"/>
  <c r="BX104" i="1"/>
  <c r="BV104" i="1"/>
  <c r="BT104" i="1"/>
  <c r="BR104" i="1"/>
  <c r="BU104" i="1"/>
  <c r="CC104" i="1"/>
  <c r="CG104" i="1"/>
  <c r="CK104" i="1"/>
  <c r="CO104" i="1"/>
  <c r="CS104" i="1"/>
  <c r="CW104" i="1"/>
  <c r="DE104" i="1"/>
  <c r="DI104" i="1"/>
  <c r="DM104" i="1"/>
  <c r="DN105" i="1"/>
  <c r="DL105" i="1"/>
  <c r="DJ105" i="1"/>
  <c r="DH105" i="1"/>
  <c r="DF105" i="1"/>
  <c r="DD105" i="1"/>
  <c r="CZ105" i="1"/>
  <c r="CX105" i="1"/>
  <c r="CV105" i="1"/>
  <c r="CT105" i="1"/>
  <c r="CR105" i="1"/>
  <c r="CP105" i="1"/>
  <c r="CL105" i="1"/>
  <c r="CJ105" i="1"/>
  <c r="CH105" i="1"/>
  <c r="CF105" i="1"/>
  <c r="CD105" i="1"/>
  <c r="CB105" i="1"/>
  <c r="BX105" i="1"/>
  <c r="BV105" i="1"/>
  <c r="BT105" i="1"/>
  <c r="BR105" i="1"/>
  <c r="BU105" i="1"/>
  <c r="CC105" i="1"/>
  <c r="CG105" i="1"/>
  <c r="CK105" i="1"/>
  <c r="CO105" i="1"/>
  <c r="CS105" i="1"/>
  <c r="CW105" i="1"/>
  <c r="DE105" i="1"/>
  <c r="DI105" i="1"/>
  <c r="DM105" i="1"/>
  <c r="DN106" i="1"/>
  <c r="DL106" i="1"/>
  <c r="DJ106" i="1"/>
  <c r="DH106" i="1"/>
  <c r="DF106" i="1"/>
  <c r="DD106" i="1"/>
  <c r="CZ106" i="1"/>
  <c r="CX106" i="1"/>
  <c r="CV106" i="1"/>
  <c r="CT106" i="1"/>
  <c r="CR106" i="1"/>
  <c r="CP106" i="1"/>
  <c r="CL106" i="1"/>
  <c r="CJ106" i="1"/>
  <c r="CH106" i="1"/>
  <c r="CF106" i="1"/>
  <c r="CD106" i="1"/>
  <c r="CB106" i="1"/>
  <c r="BX106" i="1"/>
  <c r="BV106" i="1"/>
  <c r="BT106" i="1"/>
  <c r="BR106" i="1"/>
  <c r="BU106" i="1"/>
  <c r="CC106" i="1"/>
  <c r="CG106" i="1"/>
  <c r="CK106" i="1"/>
  <c r="CO106" i="1"/>
  <c r="CS106" i="1"/>
  <c r="CW106" i="1"/>
  <c r="DE106" i="1"/>
  <c r="DI106" i="1"/>
  <c r="DM106" i="1"/>
  <c r="DN107" i="1"/>
  <c r="DL107" i="1"/>
  <c r="DJ107" i="1"/>
  <c r="DH107" i="1"/>
  <c r="DF107" i="1"/>
  <c r="DD107" i="1"/>
  <c r="CZ107" i="1"/>
  <c r="CX107" i="1"/>
  <c r="CV107" i="1"/>
  <c r="CT107" i="1"/>
  <c r="CR107" i="1"/>
  <c r="CP107" i="1"/>
  <c r="CL107" i="1"/>
  <c r="CJ107" i="1"/>
  <c r="CH107" i="1"/>
  <c r="CF107" i="1"/>
  <c r="CD107" i="1"/>
  <c r="CB107" i="1"/>
  <c r="BX107" i="1"/>
  <c r="BV107" i="1"/>
  <c r="BT107" i="1"/>
  <c r="BR107" i="1"/>
  <c r="BU107" i="1"/>
  <c r="CC107" i="1"/>
  <c r="CG107" i="1"/>
  <c r="CK107" i="1"/>
  <c r="CO107" i="1"/>
  <c r="CS107" i="1"/>
  <c r="CW107" i="1"/>
  <c r="DE107" i="1"/>
  <c r="DI107" i="1"/>
  <c r="DM107" i="1"/>
  <c r="DN108" i="1"/>
  <c r="DL108" i="1"/>
  <c r="DJ108" i="1"/>
  <c r="DH108" i="1"/>
  <c r="DF108" i="1"/>
  <c r="DD108" i="1"/>
  <c r="CZ108" i="1"/>
  <c r="CX108" i="1"/>
  <c r="CV108" i="1"/>
  <c r="CT108" i="1"/>
  <c r="CR108" i="1"/>
  <c r="CP108" i="1"/>
  <c r="CL108" i="1"/>
  <c r="CJ108" i="1"/>
  <c r="CH108" i="1"/>
  <c r="CF108" i="1"/>
  <c r="CD108" i="1"/>
  <c r="CB108" i="1"/>
  <c r="BX108" i="1"/>
  <c r="BV108" i="1"/>
  <c r="BT108" i="1"/>
  <c r="BR108" i="1"/>
  <c r="BU108" i="1"/>
  <c r="CC108" i="1"/>
  <c r="CG108" i="1"/>
  <c r="CK108" i="1"/>
  <c r="CO108" i="1"/>
  <c r="CS108" i="1"/>
  <c r="CW108" i="1"/>
  <c r="DE108" i="1"/>
  <c r="DI108" i="1"/>
  <c r="DM108" i="1"/>
  <c r="DN109" i="1"/>
  <c r="DL109" i="1"/>
  <c r="DJ109" i="1"/>
  <c r="DH109" i="1"/>
  <c r="DF109" i="1"/>
  <c r="DD109" i="1"/>
  <c r="CZ109" i="1"/>
  <c r="CX109" i="1"/>
  <c r="CV109" i="1"/>
  <c r="CT109" i="1"/>
  <c r="CR109" i="1"/>
  <c r="CP109" i="1"/>
  <c r="CL109" i="1"/>
  <c r="CJ109" i="1"/>
  <c r="CH109" i="1"/>
  <c r="CF109" i="1"/>
  <c r="CD109" i="1"/>
  <c r="CB109" i="1"/>
  <c r="BX109" i="1"/>
  <c r="BV109" i="1"/>
  <c r="BT109" i="1"/>
  <c r="BR109" i="1"/>
  <c r="BU109" i="1"/>
  <c r="CC109" i="1"/>
  <c r="CG109" i="1"/>
  <c r="CK109" i="1"/>
  <c r="CO109" i="1"/>
  <c r="CS109" i="1"/>
  <c r="CW109" i="1"/>
  <c r="DE109" i="1"/>
  <c r="DI109" i="1"/>
  <c r="DM109" i="1"/>
  <c r="DN110" i="1"/>
  <c r="DL110" i="1"/>
  <c r="DJ110" i="1"/>
  <c r="DH110" i="1"/>
  <c r="DF110" i="1"/>
  <c r="DD110" i="1"/>
  <c r="CZ110" i="1"/>
  <c r="CX110" i="1"/>
  <c r="CV110" i="1"/>
  <c r="CT110" i="1"/>
  <c r="CR110" i="1"/>
  <c r="CP110" i="1"/>
  <c r="CL110" i="1"/>
  <c r="CJ110" i="1"/>
  <c r="CH110" i="1"/>
  <c r="CF110" i="1"/>
  <c r="CD110" i="1"/>
  <c r="CB110" i="1"/>
  <c r="BX110" i="1"/>
  <c r="BV110" i="1"/>
  <c r="BT110" i="1"/>
  <c r="BR110" i="1"/>
  <c r="BU110" i="1"/>
  <c r="CC110" i="1"/>
  <c r="CG110" i="1"/>
  <c r="CK110" i="1"/>
  <c r="CO110" i="1"/>
  <c r="CS110" i="1"/>
  <c r="CW110" i="1"/>
  <c r="DE110" i="1"/>
  <c r="DI110" i="1"/>
  <c r="DM110" i="1"/>
  <c r="DM111" i="1"/>
  <c r="DK111" i="1"/>
  <c r="DI111" i="1"/>
  <c r="DG111" i="1"/>
  <c r="DE111" i="1"/>
  <c r="DC111" i="1"/>
  <c r="CY111" i="1"/>
  <c r="CW111" i="1"/>
  <c r="CU111" i="1"/>
  <c r="CS111" i="1"/>
  <c r="CQ111" i="1"/>
  <c r="CO111" i="1"/>
  <c r="CK111" i="1"/>
  <c r="CI111" i="1"/>
  <c r="CG111" i="1"/>
  <c r="CE111" i="1"/>
  <c r="CC111" i="1"/>
  <c r="CA111" i="1"/>
  <c r="BW111" i="1"/>
  <c r="BU111" i="1"/>
  <c r="DN111" i="1"/>
  <c r="DL111" i="1"/>
  <c r="DJ111" i="1"/>
  <c r="DH111" i="1"/>
  <c r="DF111" i="1"/>
  <c r="DD111" i="1"/>
  <c r="CZ111" i="1"/>
  <c r="CX111" i="1"/>
  <c r="BX111" i="1"/>
  <c r="CB111" i="1"/>
  <c r="CF111" i="1"/>
  <c r="CJ111" i="1"/>
  <c r="CR111" i="1"/>
  <c r="CV111" i="1"/>
  <c r="BV113" i="1"/>
  <c r="BX113" i="1"/>
  <c r="CB113" i="1"/>
  <c r="CD113" i="1"/>
  <c r="CF113" i="1"/>
  <c r="CH113" i="1"/>
  <c r="CJ113" i="1"/>
  <c r="CL113" i="1"/>
  <c r="CP113" i="1"/>
  <c r="CR113" i="1"/>
  <c r="CT113" i="1"/>
  <c r="CV113" i="1"/>
  <c r="CX113" i="1"/>
  <c r="CZ113" i="1"/>
  <c r="DD113" i="1"/>
  <c r="DF113" i="1"/>
  <c r="DH113" i="1"/>
  <c r="DJ113" i="1"/>
  <c r="DL113" i="1"/>
  <c r="DN113" i="1"/>
  <c r="CL115" i="1"/>
  <c r="CP115" i="1"/>
  <c r="CR115" i="1"/>
  <c r="CT115" i="1"/>
  <c r="CV115" i="1"/>
  <c r="CX115" i="1"/>
  <c r="CZ115" i="1"/>
  <c r="DD115" i="1"/>
  <c r="DF115" i="1"/>
  <c r="DH115" i="1"/>
  <c r="DJ115" i="1"/>
  <c r="DL115" i="1"/>
  <c r="DN115" i="1"/>
  <c r="CL117" i="1"/>
  <c r="CP117" i="1"/>
  <c r="CR117" i="1"/>
  <c r="CT117" i="1"/>
  <c r="CV117" i="1"/>
  <c r="CX117" i="1"/>
  <c r="CZ117" i="1"/>
  <c r="DD117" i="1"/>
  <c r="DF117" i="1"/>
  <c r="DH117" i="1"/>
  <c r="DJ117" i="1"/>
  <c r="DL117" i="1"/>
  <c r="DN117" i="1"/>
  <c r="CV129" i="1"/>
  <c r="CX129" i="1"/>
  <c r="CZ129" i="1"/>
  <c r="DD129" i="1"/>
  <c r="DF129" i="1"/>
  <c r="DH129" i="1"/>
  <c r="DJ129" i="1"/>
  <c r="DL129" i="1"/>
  <c r="DN129" i="1"/>
  <c r="DN131" i="1"/>
  <c r="DL131" i="1"/>
  <c r="DJ131" i="1"/>
  <c r="CV131" i="1"/>
  <c r="CX131" i="1"/>
  <c r="CZ131" i="1"/>
  <c r="DD131" i="1"/>
  <c r="DF131" i="1"/>
  <c r="DH131" i="1"/>
  <c r="DK131" i="1"/>
  <c r="DM134" i="1"/>
  <c r="DK134" i="1"/>
  <c r="DI134" i="1"/>
  <c r="DG134" i="1"/>
  <c r="DE134" i="1"/>
  <c r="DC134" i="1"/>
  <c r="CY134" i="1"/>
  <c r="CW134" i="1"/>
  <c r="CU134" i="1"/>
  <c r="CX134" i="1"/>
  <c r="DF134" i="1"/>
  <c r="DJ134" i="1"/>
  <c r="DN134" i="1"/>
  <c r="DM138" i="1"/>
  <c r="DK138" i="1"/>
  <c r="DI138" i="1"/>
  <c r="DG138" i="1"/>
  <c r="DE138" i="1"/>
  <c r="DC138" i="1"/>
  <c r="CY138" i="1"/>
  <c r="CW138" i="1"/>
  <c r="CU138" i="1"/>
  <c r="CX138" i="1"/>
  <c r="DF138" i="1"/>
  <c r="DJ138" i="1"/>
  <c r="DN138" i="1"/>
  <c r="DD140" i="1"/>
  <c r="DH140" i="1"/>
  <c r="DM142" i="1"/>
  <c r="DK142" i="1"/>
  <c r="DI142" i="1"/>
  <c r="DG142" i="1"/>
  <c r="DE142" i="1"/>
  <c r="DC142" i="1"/>
  <c r="CY142" i="1"/>
  <c r="CW142" i="1"/>
  <c r="CU142" i="1"/>
  <c r="CX142" i="1"/>
  <c r="DF142" i="1"/>
  <c r="DJ142" i="1"/>
  <c r="DN142" i="1"/>
  <c r="BV112" i="1"/>
  <c r="BX112" i="1"/>
  <c r="CB112" i="1"/>
  <c r="CD112" i="1"/>
  <c r="CF112" i="1"/>
  <c r="CH112" i="1"/>
  <c r="CJ112" i="1"/>
  <c r="CL112" i="1"/>
  <c r="CP112" i="1"/>
  <c r="CR112" i="1"/>
  <c r="CT112" i="1"/>
  <c r="CV112" i="1"/>
  <c r="CX112" i="1"/>
  <c r="CZ112" i="1"/>
  <c r="DD112" i="1"/>
  <c r="DF112" i="1"/>
  <c r="DH112" i="1"/>
  <c r="DJ112" i="1"/>
  <c r="DL112" i="1"/>
  <c r="BU113" i="1"/>
  <c r="BW113" i="1"/>
  <c r="CA113" i="1"/>
  <c r="CC113" i="1"/>
  <c r="CE113" i="1"/>
  <c r="CG113" i="1"/>
  <c r="CI113" i="1"/>
  <c r="CK113" i="1"/>
  <c r="CO113" i="1"/>
  <c r="CQ113" i="1"/>
  <c r="CS113" i="1"/>
  <c r="CU113" i="1"/>
  <c r="CW113" i="1"/>
  <c r="CY113" i="1"/>
  <c r="DC113" i="1"/>
  <c r="DE113" i="1"/>
  <c r="DG113" i="1"/>
  <c r="DI113" i="1"/>
  <c r="DK113" i="1"/>
  <c r="BX114" i="1"/>
  <c r="BY114" i="1" s="1"/>
  <c r="BZ114" i="1" s="1"/>
  <c r="CB114" i="1"/>
  <c r="CD114" i="1"/>
  <c r="CF114" i="1"/>
  <c r="CH114" i="1"/>
  <c r="CJ114" i="1"/>
  <c r="CL114" i="1"/>
  <c r="CP114" i="1"/>
  <c r="CR114" i="1"/>
  <c r="CT114" i="1"/>
  <c r="CV114" i="1"/>
  <c r="CX114" i="1"/>
  <c r="CZ114" i="1"/>
  <c r="DD114" i="1"/>
  <c r="DF114" i="1"/>
  <c r="DH114" i="1"/>
  <c r="DJ114" i="1"/>
  <c r="DL114" i="1"/>
  <c r="CK115" i="1"/>
  <c r="CM115" i="1" s="1"/>
  <c r="CN115" i="1" s="1"/>
  <c r="CO115" i="1"/>
  <c r="CQ115" i="1"/>
  <c r="CS115" i="1"/>
  <c r="CU115" i="1"/>
  <c r="CW115" i="1"/>
  <c r="CY115" i="1"/>
  <c r="DC115" i="1"/>
  <c r="DE115" i="1"/>
  <c r="DG115" i="1"/>
  <c r="DI115" i="1"/>
  <c r="DK115" i="1"/>
  <c r="CL116" i="1"/>
  <c r="CM116" i="1" s="1"/>
  <c r="CN116" i="1" s="1"/>
  <c r="CP116" i="1"/>
  <c r="CR116" i="1"/>
  <c r="CT116" i="1"/>
  <c r="CV116" i="1"/>
  <c r="CX116" i="1"/>
  <c r="CZ116" i="1"/>
  <c r="DD116" i="1"/>
  <c r="DF116" i="1"/>
  <c r="DH116" i="1"/>
  <c r="DJ116" i="1"/>
  <c r="DL116" i="1"/>
  <c r="CK117" i="1"/>
  <c r="CM117" i="1" s="1"/>
  <c r="CN117" i="1" s="1"/>
  <c r="CO117" i="1"/>
  <c r="CQ117" i="1"/>
  <c r="CS117" i="1"/>
  <c r="CU117" i="1"/>
  <c r="CW117" i="1"/>
  <c r="CY117" i="1"/>
  <c r="DC117" i="1"/>
  <c r="DE117" i="1"/>
  <c r="DG117" i="1"/>
  <c r="DI117" i="1"/>
  <c r="DK117" i="1"/>
  <c r="CO118" i="1"/>
  <c r="CQ118" i="1"/>
  <c r="CS118" i="1"/>
  <c r="CU118" i="1"/>
  <c r="CW118" i="1"/>
  <c r="CY118" i="1"/>
  <c r="DC118" i="1"/>
  <c r="DE118" i="1"/>
  <c r="DG118" i="1"/>
  <c r="DI118" i="1"/>
  <c r="DK118" i="1"/>
  <c r="CO119" i="1"/>
  <c r="CQ119" i="1"/>
  <c r="CS119" i="1"/>
  <c r="CU119" i="1"/>
  <c r="CW119" i="1"/>
  <c r="CY119" i="1"/>
  <c r="DC119" i="1"/>
  <c r="DE119" i="1"/>
  <c r="DG119" i="1"/>
  <c r="DI119" i="1"/>
  <c r="DK119" i="1"/>
  <c r="CO120" i="1"/>
  <c r="CQ120" i="1"/>
  <c r="CS120" i="1"/>
  <c r="CU120" i="1"/>
  <c r="CW120" i="1"/>
  <c r="CY120" i="1"/>
  <c r="DC120" i="1"/>
  <c r="DE120" i="1"/>
  <c r="DG120" i="1"/>
  <c r="DI120" i="1"/>
  <c r="DK120" i="1"/>
  <c r="CU121" i="1"/>
  <c r="CW121" i="1"/>
  <c r="CY121" i="1"/>
  <c r="DC121" i="1"/>
  <c r="DE121" i="1"/>
  <c r="DG121" i="1"/>
  <c r="DI121" i="1"/>
  <c r="DK121" i="1"/>
  <c r="CU122" i="1"/>
  <c r="CW122" i="1"/>
  <c r="CY122" i="1"/>
  <c r="DC122" i="1"/>
  <c r="DE122" i="1"/>
  <c r="DG122" i="1"/>
  <c r="DI122" i="1"/>
  <c r="DK122" i="1"/>
  <c r="CU123" i="1"/>
  <c r="CW123" i="1"/>
  <c r="CY123" i="1"/>
  <c r="DC123" i="1"/>
  <c r="DE123" i="1"/>
  <c r="DG123" i="1"/>
  <c r="DI123" i="1"/>
  <c r="DK123" i="1"/>
  <c r="CU124" i="1"/>
  <c r="CW124" i="1"/>
  <c r="CY124" i="1"/>
  <c r="DC124" i="1"/>
  <c r="DE124" i="1"/>
  <c r="DG124" i="1"/>
  <c r="DI124" i="1"/>
  <c r="DK124" i="1"/>
  <c r="CU125" i="1"/>
  <c r="CW125" i="1"/>
  <c r="CY125" i="1"/>
  <c r="DC125" i="1"/>
  <c r="DE125" i="1"/>
  <c r="DG125" i="1"/>
  <c r="DI125" i="1"/>
  <c r="DK125" i="1"/>
  <c r="CU126" i="1"/>
  <c r="CW126" i="1"/>
  <c r="CY126" i="1"/>
  <c r="DC126" i="1"/>
  <c r="DE126" i="1"/>
  <c r="DG126" i="1"/>
  <c r="DI126" i="1"/>
  <c r="DK126" i="1"/>
  <c r="CU127" i="1"/>
  <c r="CW127" i="1"/>
  <c r="CY127" i="1"/>
  <c r="DC127" i="1"/>
  <c r="DE127" i="1"/>
  <c r="DG127" i="1"/>
  <c r="DI127" i="1"/>
  <c r="DK127" i="1"/>
  <c r="CV128" i="1"/>
  <c r="CX128" i="1"/>
  <c r="CZ128" i="1"/>
  <c r="DD128" i="1"/>
  <c r="DF128" i="1"/>
  <c r="DH128" i="1"/>
  <c r="DJ128" i="1"/>
  <c r="DL128" i="1"/>
  <c r="CU129" i="1"/>
  <c r="CW129" i="1"/>
  <c r="CY129" i="1"/>
  <c r="DC129" i="1"/>
  <c r="DE129" i="1"/>
  <c r="DG129" i="1"/>
  <c r="DI129" i="1"/>
  <c r="DK129" i="1"/>
  <c r="CV130" i="1"/>
  <c r="CX130" i="1"/>
  <c r="CZ130" i="1"/>
  <c r="DD130" i="1"/>
  <c r="DF130" i="1"/>
  <c r="DH130" i="1"/>
  <c r="DJ130" i="1"/>
  <c r="DL130" i="1"/>
  <c r="CU131" i="1"/>
  <c r="CW131" i="1"/>
  <c r="CY131" i="1"/>
  <c r="DC131" i="1"/>
  <c r="DE131" i="1"/>
  <c r="DG131" i="1"/>
  <c r="DI131" i="1"/>
  <c r="DM131" i="1"/>
  <c r="DM132" i="1"/>
  <c r="DK132" i="1"/>
  <c r="DI132" i="1"/>
  <c r="DG132" i="1"/>
  <c r="DE132" i="1"/>
  <c r="DC132" i="1"/>
  <c r="CY132" i="1"/>
  <c r="CW132" i="1"/>
  <c r="CU132" i="1"/>
  <c r="CX132" i="1"/>
  <c r="DF132" i="1"/>
  <c r="DJ132" i="1"/>
  <c r="DN132" i="1"/>
  <c r="CV134" i="1"/>
  <c r="CZ134" i="1"/>
  <c r="DD134" i="1"/>
  <c r="DH134" i="1"/>
  <c r="DL134" i="1"/>
  <c r="DM136" i="1"/>
  <c r="DK136" i="1"/>
  <c r="DI136" i="1"/>
  <c r="DG136" i="1"/>
  <c r="DE136" i="1"/>
  <c r="DC136" i="1"/>
  <c r="CY136" i="1"/>
  <c r="CW136" i="1"/>
  <c r="CU136" i="1"/>
  <c r="CX136" i="1"/>
  <c r="DF136" i="1"/>
  <c r="DJ136" i="1"/>
  <c r="DN136" i="1"/>
  <c r="CV138" i="1"/>
  <c r="CZ138" i="1"/>
  <c r="DD138" i="1"/>
  <c r="DH138" i="1"/>
  <c r="DL138" i="1"/>
  <c r="DM140" i="1"/>
  <c r="DK140" i="1"/>
  <c r="DI140" i="1"/>
  <c r="DG140" i="1"/>
  <c r="DE140" i="1"/>
  <c r="DC140" i="1"/>
  <c r="CY140" i="1"/>
  <c r="CW140" i="1"/>
  <c r="CU140" i="1"/>
  <c r="CX140" i="1"/>
  <c r="DF140" i="1"/>
  <c r="DJ140" i="1"/>
  <c r="DN140" i="1"/>
  <c r="CV142" i="1"/>
  <c r="CZ142" i="1"/>
  <c r="DD142" i="1"/>
  <c r="DH142" i="1"/>
  <c r="DL142" i="1"/>
  <c r="DM144" i="1"/>
  <c r="DK144" i="1"/>
  <c r="DI144" i="1"/>
  <c r="DG144" i="1"/>
  <c r="DE144" i="1"/>
  <c r="DC144" i="1"/>
  <c r="CY144" i="1"/>
  <c r="CW144" i="1"/>
  <c r="CU144" i="1"/>
  <c r="DN144" i="1"/>
  <c r="DL144" i="1"/>
  <c r="DJ144" i="1"/>
  <c r="DH144" i="1"/>
  <c r="DF144" i="1"/>
  <c r="DD144" i="1"/>
  <c r="CZ144" i="1"/>
  <c r="CX144" i="1"/>
  <c r="CV146" i="1"/>
  <c r="CX146" i="1"/>
  <c r="CZ146" i="1"/>
  <c r="DD146" i="1"/>
  <c r="DF146" i="1"/>
  <c r="DH146" i="1"/>
  <c r="DJ146" i="1"/>
  <c r="DL146" i="1"/>
  <c r="DN146" i="1"/>
  <c r="CX157" i="1"/>
  <c r="CZ157" i="1"/>
  <c r="DD157" i="1"/>
  <c r="DF157" i="1"/>
  <c r="DH157" i="1"/>
  <c r="DJ157" i="1"/>
  <c r="DL157" i="1"/>
  <c r="DN157" i="1"/>
  <c r="DJ160" i="1"/>
  <c r="DL160" i="1"/>
  <c r="DN160" i="1"/>
  <c r="DJ162" i="1"/>
  <c r="DL162" i="1"/>
  <c r="DN162" i="1"/>
  <c r="DM166" i="1"/>
  <c r="DK166" i="1"/>
  <c r="DI166" i="1"/>
  <c r="DL166" i="1"/>
  <c r="CV133" i="1"/>
  <c r="CX133" i="1"/>
  <c r="CZ133" i="1"/>
  <c r="DD133" i="1"/>
  <c r="DF133" i="1"/>
  <c r="DH133" i="1"/>
  <c r="DJ133" i="1"/>
  <c r="DL133" i="1"/>
  <c r="CV135" i="1"/>
  <c r="CX135" i="1"/>
  <c r="CZ135" i="1"/>
  <c r="DD135" i="1"/>
  <c r="DF135" i="1"/>
  <c r="DH135" i="1"/>
  <c r="DJ135" i="1"/>
  <c r="DL135" i="1"/>
  <c r="CV137" i="1"/>
  <c r="CX137" i="1"/>
  <c r="CZ137" i="1"/>
  <c r="DD137" i="1"/>
  <c r="DF137" i="1"/>
  <c r="DH137" i="1"/>
  <c r="DJ137" i="1"/>
  <c r="DL137" i="1"/>
  <c r="CV139" i="1"/>
  <c r="CX139" i="1"/>
  <c r="CZ139" i="1"/>
  <c r="DD139" i="1"/>
  <c r="DF139" i="1"/>
  <c r="DH139" i="1"/>
  <c r="DJ139" i="1"/>
  <c r="DL139" i="1"/>
  <c r="CV141" i="1"/>
  <c r="CX141" i="1"/>
  <c r="CZ141" i="1"/>
  <c r="DD141" i="1"/>
  <c r="DF141" i="1"/>
  <c r="DH141" i="1"/>
  <c r="DJ141" i="1"/>
  <c r="DL141" i="1"/>
  <c r="CV143" i="1"/>
  <c r="CX143" i="1"/>
  <c r="CZ143" i="1"/>
  <c r="DD143" i="1"/>
  <c r="DF143" i="1"/>
  <c r="DH143" i="1"/>
  <c r="DJ143" i="1"/>
  <c r="DL143" i="1"/>
  <c r="CV145" i="1"/>
  <c r="CX145" i="1"/>
  <c r="CZ145" i="1"/>
  <c r="DD145" i="1"/>
  <c r="DF145" i="1"/>
  <c r="DH145" i="1"/>
  <c r="DJ145" i="1"/>
  <c r="DL145" i="1"/>
  <c r="CU146" i="1"/>
  <c r="CW146" i="1"/>
  <c r="CY146" i="1"/>
  <c r="DC146" i="1"/>
  <c r="DE146" i="1"/>
  <c r="DG146" i="1"/>
  <c r="DI146" i="1"/>
  <c r="DK146" i="1"/>
  <c r="CW147" i="1"/>
  <c r="DA147" i="1" s="1"/>
  <c r="DB147" i="1" s="1"/>
  <c r="CY147" i="1"/>
  <c r="DC147" i="1"/>
  <c r="DE147" i="1"/>
  <c r="DG147" i="1"/>
  <c r="DI147" i="1"/>
  <c r="DK147" i="1"/>
  <c r="CW148" i="1"/>
  <c r="CY148" i="1"/>
  <c r="DC148" i="1"/>
  <c r="DE148" i="1"/>
  <c r="DG148" i="1"/>
  <c r="DI148" i="1"/>
  <c r="DK148" i="1"/>
  <c r="CW149" i="1"/>
  <c r="DA149" i="1" s="1"/>
  <c r="DB149" i="1" s="1"/>
  <c r="CY149" i="1"/>
  <c r="DC149" i="1"/>
  <c r="DE149" i="1"/>
  <c r="DG149" i="1"/>
  <c r="DI149" i="1"/>
  <c r="DK149" i="1"/>
  <c r="CW150" i="1"/>
  <c r="CY150" i="1"/>
  <c r="DC150" i="1"/>
  <c r="DE150" i="1"/>
  <c r="DG150" i="1"/>
  <c r="DI150" i="1"/>
  <c r="DK150" i="1"/>
  <c r="CW151" i="1"/>
  <c r="DA151" i="1" s="1"/>
  <c r="DB151" i="1" s="1"/>
  <c r="CY151" i="1"/>
  <c r="DC151" i="1"/>
  <c r="DE151" i="1"/>
  <c r="DG151" i="1"/>
  <c r="DI151" i="1"/>
  <c r="DK151" i="1"/>
  <c r="CW152" i="1"/>
  <c r="CY152" i="1"/>
  <c r="DC152" i="1"/>
  <c r="DE152" i="1"/>
  <c r="DG152" i="1"/>
  <c r="DI152" i="1"/>
  <c r="DK152" i="1"/>
  <c r="CW153" i="1"/>
  <c r="DA153" i="1" s="1"/>
  <c r="DB153" i="1" s="1"/>
  <c r="CY153" i="1"/>
  <c r="DC153" i="1"/>
  <c r="DE153" i="1"/>
  <c r="DG153" i="1"/>
  <c r="DI153" i="1"/>
  <c r="DK153" i="1"/>
  <c r="CW154" i="1"/>
  <c r="CY154" i="1"/>
  <c r="DC154" i="1"/>
  <c r="DE154" i="1"/>
  <c r="DG154" i="1"/>
  <c r="DI154" i="1"/>
  <c r="DK154" i="1"/>
  <c r="CW155" i="1"/>
  <c r="DA155" i="1" s="1"/>
  <c r="DB155" i="1" s="1"/>
  <c r="CY155" i="1"/>
  <c r="DC155" i="1"/>
  <c r="DE155" i="1"/>
  <c r="DG155" i="1"/>
  <c r="DI155" i="1"/>
  <c r="DK155" i="1"/>
  <c r="CX156" i="1"/>
  <c r="CZ156" i="1"/>
  <c r="DD156" i="1"/>
  <c r="DF156" i="1"/>
  <c r="DH156" i="1"/>
  <c r="DJ156" i="1"/>
  <c r="DL156" i="1"/>
  <c r="CW157" i="1"/>
  <c r="CY157" i="1"/>
  <c r="DC157" i="1"/>
  <c r="DE157" i="1"/>
  <c r="DG157" i="1"/>
  <c r="DI157" i="1"/>
  <c r="DK157" i="1"/>
  <c r="DC158" i="1"/>
  <c r="DE158" i="1"/>
  <c r="DG158" i="1"/>
  <c r="DI158" i="1"/>
  <c r="DK158" i="1"/>
  <c r="DJ159" i="1"/>
  <c r="DO159" i="1" s="1"/>
  <c r="DL159" i="1"/>
  <c r="DI160" i="1"/>
  <c r="DK160" i="1"/>
  <c r="DJ161" i="1"/>
  <c r="DP161" i="1" s="1"/>
  <c r="DQ161" i="1" s="1"/>
  <c r="DL161" i="1"/>
  <c r="DI162" i="1"/>
  <c r="DK162" i="1"/>
  <c r="DM164" i="1"/>
  <c r="DK164" i="1"/>
  <c r="DI164" i="1"/>
  <c r="DL164" i="1"/>
  <c r="DJ166" i="1"/>
  <c r="DN166" i="1"/>
  <c r="DM168" i="1"/>
  <c r="DK168" i="1"/>
  <c r="DI168" i="1"/>
  <c r="DL168" i="1"/>
  <c r="DL172" i="1"/>
  <c r="DN172" i="1"/>
  <c r="DL174" i="1"/>
  <c r="DN174" i="1"/>
  <c r="DH183" i="1"/>
  <c r="DJ183" i="1"/>
  <c r="DL183" i="1"/>
  <c r="DN183" i="1"/>
  <c r="BX184" i="1"/>
  <c r="CB184" i="1"/>
  <c r="CF184" i="1"/>
  <c r="CJ184" i="1"/>
  <c r="DJ163" i="1"/>
  <c r="DL163" i="1"/>
  <c r="DJ165" i="1"/>
  <c r="DP165" i="1" s="1"/>
  <c r="DQ165" i="1" s="1"/>
  <c r="DL165" i="1"/>
  <c r="DJ167" i="1"/>
  <c r="DO167" i="1" s="1"/>
  <c r="DL167" i="1"/>
  <c r="DK169" i="1"/>
  <c r="DO169" i="1" s="1"/>
  <c r="DK170" i="1"/>
  <c r="DO170" i="1" s="1"/>
  <c r="DL171" i="1"/>
  <c r="DP171" i="1" s="1"/>
  <c r="DQ171" i="1" s="1"/>
  <c r="DK172" i="1"/>
  <c r="DL173" i="1"/>
  <c r="DP173" i="1" s="1"/>
  <c r="DQ173" i="1" s="1"/>
  <c r="DK174" i="1"/>
  <c r="DC178" i="1"/>
  <c r="DE178" i="1"/>
  <c r="DE180" i="1" s="1"/>
  <c r="DG178" i="1"/>
  <c r="DG180" i="1" s="1"/>
  <c r="DI178" i="1"/>
  <c r="DI180" i="1" s="1"/>
  <c r="DK178" i="1"/>
  <c r="DK180" i="1" s="1"/>
  <c r="DM178" i="1"/>
  <c r="DM180" i="1" s="1"/>
  <c r="DD179" i="1"/>
  <c r="DF179" i="1"/>
  <c r="DF180" i="1" s="1"/>
  <c r="DH179" i="1"/>
  <c r="DH180" i="1" s="1"/>
  <c r="DJ179" i="1"/>
  <c r="DJ180" i="1" s="1"/>
  <c r="DL179" i="1"/>
  <c r="DL180" i="1" s="1"/>
  <c r="BG183" i="1"/>
  <c r="BI183" i="1"/>
  <c r="BM183" i="1"/>
  <c r="BO183" i="1"/>
  <c r="BQ183" i="1"/>
  <c r="BS183" i="1"/>
  <c r="BU183" i="1"/>
  <c r="BW183" i="1"/>
  <c r="CA183" i="1"/>
  <c r="CC183" i="1"/>
  <c r="CE183" i="1"/>
  <c r="CG183" i="1"/>
  <c r="CI183" i="1"/>
  <c r="CK183" i="1"/>
  <c r="CO183" i="1"/>
  <c r="CQ183" i="1"/>
  <c r="CS183" i="1"/>
  <c r="CU183" i="1"/>
  <c r="CW183" i="1"/>
  <c r="CY183" i="1"/>
  <c r="DC183" i="1"/>
  <c r="DE183" i="1"/>
  <c r="DG183" i="1"/>
  <c r="DI183" i="1"/>
  <c r="DK183" i="1"/>
  <c r="DM183" i="1"/>
  <c r="DN184" i="1"/>
  <c r="DL184" i="1"/>
  <c r="DJ184" i="1"/>
  <c r="DH184" i="1"/>
  <c r="DF184" i="1"/>
  <c r="DD184" i="1"/>
  <c r="CZ184" i="1"/>
  <c r="CX184" i="1"/>
  <c r="CV184" i="1"/>
  <c r="CT184" i="1"/>
  <c r="DM184" i="1"/>
  <c r="DK184" i="1"/>
  <c r="DI184" i="1"/>
  <c r="DG184" i="1"/>
  <c r="DE184" i="1"/>
  <c r="DC184" i="1"/>
  <c r="CY184" i="1"/>
  <c r="CW184" i="1"/>
  <c r="CU184" i="1"/>
  <c r="CS184" i="1"/>
  <c r="CQ184" i="1"/>
  <c r="CO184" i="1"/>
  <c r="CK184" i="1"/>
  <c r="CI184" i="1"/>
  <c r="CG184" i="1"/>
  <c r="CE184" i="1"/>
  <c r="CC184" i="1"/>
  <c r="CA184" i="1"/>
  <c r="BW184" i="1"/>
  <c r="BU184" i="1"/>
  <c r="BG184" i="1"/>
  <c r="BI184" i="1"/>
  <c r="BM184" i="1"/>
  <c r="BO184" i="1"/>
  <c r="BQ184" i="1"/>
  <c r="BS184" i="1"/>
  <c r="BV184" i="1"/>
  <c r="CD184" i="1"/>
  <c r="CD186" i="1" s="1"/>
  <c r="CH184" i="1"/>
  <c r="CL184" i="1"/>
  <c r="CL186" i="1" s="1"/>
  <c r="CP184" i="1"/>
  <c r="BG185" i="1"/>
  <c r="BI185" i="1"/>
  <c r="BM185" i="1"/>
  <c r="BO185" i="1"/>
  <c r="BQ185" i="1"/>
  <c r="BS185" i="1"/>
  <c r="BU185" i="1"/>
  <c r="BW185" i="1"/>
  <c r="CA185" i="1"/>
  <c r="CC185" i="1"/>
  <c r="CE185" i="1"/>
  <c r="CG185" i="1"/>
  <c r="CI185" i="1"/>
  <c r="CK185" i="1"/>
  <c r="CO185" i="1"/>
  <c r="CQ185" i="1"/>
  <c r="CS185" i="1"/>
  <c r="CU185" i="1"/>
  <c r="CW185" i="1"/>
  <c r="CY185" i="1"/>
  <c r="DC185" i="1"/>
  <c r="DE185" i="1"/>
  <c r="DG185" i="1"/>
  <c r="DI185" i="1"/>
  <c r="DK185" i="1"/>
  <c r="DM185" i="1"/>
  <c r="DM188" i="1"/>
  <c r="DM189" i="1" s="1"/>
  <c r="DK188" i="1"/>
  <c r="DK189" i="1" s="1"/>
  <c r="DI188" i="1"/>
  <c r="DI189" i="1" s="1"/>
  <c r="DG188" i="1"/>
  <c r="DG189" i="1" s="1"/>
  <c r="DE188" i="1"/>
  <c r="DE189" i="1" s="1"/>
  <c r="DC188" i="1"/>
  <c r="CY188" i="1"/>
  <c r="CY189" i="1" s="1"/>
  <c r="CW188" i="1"/>
  <c r="CW189" i="1" s="1"/>
  <c r="CU188" i="1"/>
  <c r="CU189" i="1" s="1"/>
  <c r="CS188" i="1"/>
  <c r="CS189" i="1" s="1"/>
  <c r="CQ188" i="1"/>
  <c r="CQ189" i="1" s="1"/>
  <c r="CO188" i="1"/>
  <c r="CK188" i="1"/>
  <c r="CK189" i="1" s="1"/>
  <c r="CI188" i="1"/>
  <c r="CI189" i="1" s="1"/>
  <c r="CG188" i="1"/>
  <c r="CG189" i="1" s="1"/>
  <c r="CE188" i="1"/>
  <c r="CE189" i="1" s="1"/>
  <c r="CC188" i="1"/>
  <c r="CC189" i="1" s="1"/>
  <c r="CA188" i="1"/>
  <c r="BW188" i="1"/>
  <c r="BW189" i="1" s="1"/>
  <c r="BU188" i="1"/>
  <c r="BU189" i="1" s="1"/>
  <c r="BS188" i="1"/>
  <c r="BS189" i="1" s="1"/>
  <c r="BQ188" i="1"/>
  <c r="BQ189" i="1" s="1"/>
  <c r="BO188" i="1"/>
  <c r="BO189" i="1" s="1"/>
  <c r="BM188" i="1"/>
  <c r="H189" i="1"/>
  <c r="DN188" i="1"/>
  <c r="DN189" i="1" s="1"/>
  <c r="DL188" i="1"/>
  <c r="DL189" i="1" s="1"/>
  <c r="DJ188" i="1"/>
  <c r="DJ189" i="1" s="1"/>
  <c r="DH188" i="1"/>
  <c r="DH189" i="1" s="1"/>
  <c r="DF188" i="1"/>
  <c r="DF189" i="1" s="1"/>
  <c r="DD188" i="1"/>
  <c r="DD189" i="1" s="1"/>
  <c r="CZ188" i="1"/>
  <c r="CZ189" i="1" s="1"/>
  <c r="CX188" i="1"/>
  <c r="CX189" i="1" s="1"/>
  <c r="CV188" i="1"/>
  <c r="CV189" i="1" s="1"/>
  <c r="CT188" i="1"/>
  <c r="CT189" i="1" s="1"/>
  <c r="CR188" i="1"/>
  <c r="CR189" i="1" s="1"/>
  <c r="CP188" i="1"/>
  <c r="CP189" i="1" s="1"/>
  <c r="CL188" i="1"/>
  <c r="CL189" i="1" s="1"/>
  <c r="CJ188" i="1"/>
  <c r="CJ189" i="1" s="1"/>
  <c r="CH188" i="1"/>
  <c r="CH189" i="1" s="1"/>
  <c r="CF188" i="1"/>
  <c r="CF189" i="1" s="1"/>
  <c r="CD188" i="1"/>
  <c r="CD189" i="1" s="1"/>
  <c r="CB188" i="1"/>
  <c r="CB189" i="1" s="1"/>
  <c r="BX188" i="1"/>
  <c r="BX189" i="1" s="1"/>
  <c r="BV188" i="1"/>
  <c r="BV189" i="1" s="1"/>
  <c r="BT188" i="1"/>
  <c r="BT189" i="1" s="1"/>
  <c r="BR188" i="1"/>
  <c r="BR189" i="1" s="1"/>
  <c r="BP188" i="1"/>
  <c r="BP189" i="1" s="1"/>
  <c r="BN188" i="1"/>
  <c r="BN189" i="1" s="1"/>
  <c r="BJ188" i="1"/>
  <c r="BJ189" i="1" s="1"/>
  <c r="BH188" i="1"/>
  <c r="BH189" i="1" s="1"/>
  <c r="BF188" i="1"/>
  <c r="BF189" i="1" s="1"/>
  <c r="BD188" i="1"/>
  <c r="BD189" i="1" s="1"/>
  <c r="BB188" i="1"/>
  <c r="BB189" i="1" s="1"/>
  <c r="AZ188" i="1"/>
  <c r="AZ189" i="1" s="1"/>
  <c r="AV188" i="1"/>
  <c r="AV189" i="1" s="1"/>
  <c r="AT188" i="1"/>
  <c r="AT189" i="1" s="1"/>
  <c r="AR188" i="1"/>
  <c r="AR189" i="1" s="1"/>
  <c r="AH188" i="1"/>
  <c r="AL188" i="1"/>
  <c r="AL189" i="1" s="1"/>
  <c r="AN188" i="1"/>
  <c r="AN189" i="1" s="1"/>
  <c r="AP188" i="1"/>
  <c r="AP189" i="1" s="1"/>
  <c r="AS188" i="1"/>
  <c r="AS189" i="1" s="1"/>
  <c r="BA188" i="1"/>
  <c r="BA189" i="1" s="1"/>
  <c r="BE188" i="1"/>
  <c r="BE189" i="1" s="1"/>
  <c r="BI188" i="1"/>
  <c r="BI189" i="1" s="1"/>
  <c r="BH185" i="1"/>
  <c r="BH186" i="1" s="1"/>
  <c r="BJ185" i="1"/>
  <c r="BJ186" i="1" s="1"/>
  <c r="BN185" i="1"/>
  <c r="BN186" i="1" s="1"/>
  <c r="BP185" i="1"/>
  <c r="BP186" i="1" s="1"/>
  <c r="BR185" i="1"/>
  <c r="BR186" i="1" s="1"/>
  <c r="BT185" i="1"/>
  <c r="BT186" i="1" s="1"/>
  <c r="BV185" i="1"/>
  <c r="BX185" i="1"/>
  <c r="BX186" i="1" s="1"/>
  <c r="CB185" i="1"/>
  <c r="CD185" i="1"/>
  <c r="CF185" i="1"/>
  <c r="CH185" i="1"/>
  <c r="CJ185" i="1"/>
  <c r="CL185" i="1"/>
  <c r="CP185" i="1"/>
  <c r="CR185" i="1"/>
  <c r="CR186" i="1" s="1"/>
  <c r="CT185" i="1"/>
  <c r="CV185" i="1"/>
  <c r="CX185" i="1"/>
  <c r="CZ185" i="1"/>
  <c r="DD185" i="1"/>
  <c r="DF185" i="1"/>
  <c r="DH185" i="1"/>
  <c r="DJ185" i="1"/>
  <c r="DL185" i="1"/>
  <c r="AK188" i="1"/>
  <c r="AM188" i="1"/>
  <c r="AM189" i="1" s="1"/>
  <c r="AO188" i="1"/>
  <c r="AO189" i="1" s="1"/>
  <c r="AQ188" i="1"/>
  <c r="AQ189" i="1" s="1"/>
  <c r="AU188" i="1"/>
  <c r="AU189" i="1" s="1"/>
  <c r="AY188" i="1"/>
  <c r="BC188" i="1"/>
  <c r="BC189" i="1" s="1"/>
  <c r="BG188" i="1"/>
  <c r="BG189" i="1" s="1"/>
  <c r="CP186" i="1" l="1"/>
  <c r="CH186" i="1"/>
  <c r="BV186" i="1"/>
  <c r="BK184" i="1"/>
  <c r="BL184" i="1" s="1"/>
  <c r="CV186" i="1"/>
  <c r="CZ186" i="1"/>
  <c r="DF186" i="1"/>
  <c r="CJ186" i="1"/>
  <c r="CB186" i="1"/>
  <c r="DO156" i="1"/>
  <c r="DA156" i="1"/>
  <c r="DB156" i="1" s="1"/>
  <c r="DP156" i="1" s="1"/>
  <c r="DQ156" i="1" s="1"/>
  <c r="DA154" i="1"/>
  <c r="DB154" i="1" s="1"/>
  <c r="DP154" i="1" s="1"/>
  <c r="DQ154" i="1" s="1"/>
  <c r="DA152" i="1"/>
  <c r="DB152" i="1" s="1"/>
  <c r="DP152" i="1" s="1"/>
  <c r="DQ152" i="1" s="1"/>
  <c r="DA150" i="1"/>
  <c r="DB150" i="1" s="1"/>
  <c r="DP150" i="1" s="1"/>
  <c r="DQ150" i="1" s="1"/>
  <c r="DA148" i="1"/>
  <c r="DB148" i="1" s="1"/>
  <c r="DP148" i="1" s="1"/>
  <c r="DQ148" i="1" s="1"/>
  <c r="DO145" i="1"/>
  <c r="DO143" i="1"/>
  <c r="DO141" i="1"/>
  <c r="DO139" i="1"/>
  <c r="DO137" i="1"/>
  <c r="DO135" i="1"/>
  <c r="DO133" i="1"/>
  <c r="DO130" i="1"/>
  <c r="DO128" i="1"/>
  <c r="DO112" i="1"/>
  <c r="DA112" i="1"/>
  <c r="CM112" i="1"/>
  <c r="BY112" i="1"/>
  <c r="BZ112" i="1" s="1"/>
  <c r="DA90" i="1"/>
  <c r="CM90" i="1"/>
  <c r="BY90" i="1"/>
  <c r="DO88" i="1"/>
  <c r="DA88" i="1"/>
  <c r="CM88" i="1"/>
  <c r="BY88" i="1"/>
  <c r="DP74" i="1"/>
  <c r="DQ74" i="1" s="1"/>
  <c r="DP72" i="1"/>
  <c r="DQ72" i="1" s="1"/>
  <c r="DP71" i="1"/>
  <c r="DQ71" i="1" s="1"/>
  <c r="DP70" i="1"/>
  <c r="DQ70" i="1" s="1"/>
  <c r="DN175" i="1"/>
  <c r="DO67" i="1"/>
  <c r="DA67" i="1"/>
  <c r="DB67" i="1" s="1"/>
  <c r="DP67" i="1" s="1"/>
  <c r="DQ67" i="1" s="1"/>
  <c r="CM57" i="1"/>
  <c r="CN57" i="1" s="1"/>
  <c r="CM55" i="1"/>
  <c r="CN55" i="1" s="1"/>
  <c r="DO53" i="1"/>
  <c r="DA53" i="1"/>
  <c r="CM53" i="1"/>
  <c r="CN53" i="1" s="1"/>
  <c r="DO51" i="1"/>
  <c r="DA51" i="1"/>
  <c r="CM51" i="1"/>
  <c r="CN51" i="1" s="1"/>
  <c r="DO49" i="1"/>
  <c r="DA49" i="1"/>
  <c r="CM49" i="1"/>
  <c r="CN49" i="1" s="1"/>
  <c r="DO47" i="1"/>
  <c r="DA47" i="1"/>
  <c r="CM47" i="1"/>
  <c r="DJ78" i="1"/>
  <c r="DF78" i="1"/>
  <c r="CZ78" i="1"/>
  <c r="CV78" i="1"/>
  <c r="CR78" i="1"/>
  <c r="CL78" i="1"/>
  <c r="CH78" i="1"/>
  <c r="CD78" i="1"/>
  <c r="BX78" i="1"/>
  <c r="BT78" i="1"/>
  <c r="BP78" i="1"/>
  <c r="BJ78" i="1"/>
  <c r="BF78" i="1"/>
  <c r="DO28" i="1"/>
  <c r="DA28" i="1"/>
  <c r="CM28" i="1"/>
  <c r="CN28" i="1" s="1"/>
  <c r="DA23" i="1"/>
  <c r="DB23" i="1" s="1"/>
  <c r="DP23" i="1" s="1"/>
  <c r="DQ23" i="1" s="1"/>
  <c r="DN78" i="1"/>
  <c r="CW31" i="1"/>
  <c r="DD199" i="2"/>
  <c r="CP199" i="2"/>
  <c r="CB199" i="2"/>
  <c r="BN199" i="2"/>
  <c r="AJ191" i="2"/>
  <c r="DD87" i="2"/>
  <c r="CP87" i="2"/>
  <c r="CB87" i="2"/>
  <c r="BN87" i="2"/>
  <c r="DD80" i="2"/>
  <c r="CP80" i="2"/>
  <c r="CB80" i="2"/>
  <c r="BN80" i="2"/>
  <c r="DD76" i="2"/>
  <c r="CP76" i="2"/>
  <c r="CB76" i="2"/>
  <c r="BN76" i="2"/>
  <c r="DD72" i="2"/>
  <c r="CP72" i="2"/>
  <c r="CB72" i="2"/>
  <c r="BN72" i="2"/>
  <c r="AK211" i="2"/>
  <c r="G211" i="2"/>
  <c r="AW81" i="1"/>
  <c r="AX81" i="1"/>
  <c r="CT186" i="1"/>
  <c r="CX186" i="1"/>
  <c r="DD186" i="1"/>
  <c r="DP179" i="1"/>
  <c r="DQ179" i="1" s="1"/>
  <c r="CF186" i="1"/>
  <c r="DP155" i="1"/>
  <c r="DQ155" i="1" s="1"/>
  <c r="DP153" i="1"/>
  <c r="DQ153" i="1" s="1"/>
  <c r="DP151" i="1"/>
  <c r="DQ151" i="1" s="1"/>
  <c r="DP149" i="1"/>
  <c r="DQ149" i="1" s="1"/>
  <c r="DP147" i="1"/>
  <c r="DQ147" i="1" s="1"/>
  <c r="DA145" i="1"/>
  <c r="DB145" i="1" s="1"/>
  <c r="DP145" i="1" s="1"/>
  <c r="DQ145" i="1" s="1"/>
  <c r="DA143" i="1"/>
  <c r="DB143" i="1" s="1"/>
  <c r="DP143" i="1" s="1"/>
  <c r="DQ143" i="1" s="1"/>
  <c r="DA141" i="1"/>
  <c r="DB141" i="1" s="1"/>
  <c r="DP141" i="1" s="1"/>
  <c r="DQ141" i="1" s="1"/>
  <c r="DA139" i="1"/>
  <c r="DB139" i="1" s="1"/>
  <c r="DP139" i="1" s="1"/>
  <c r="DQ139" i="1" s="1"/>
  <c r="DA135" i="1"/>
  <c r="DB135" i="1" s="1"/>
  <c r="DP135" i="1" s="1"/>
  <c r="DQ135" i="1" s="1"/>
  <c r="DA130" i="1"/>
  <c r="DB130" i="1" s="1"/>
  <c r="DP130" i="1" s="1"/>
  <c r="DQ130" i="1" s="1"/>
  <c r="DA128" i="1"/>
  <c r="DB128" i="1" s="1"/>
  <c r="DP128" i="1" s="1"/>
  <c r="DQ128" i="1" s="1"/>
  <c r="DA127" i="1"/>
  <c r="DB127" i="1" s="1"/>
  <c r="DP127" i="1" s="1"/>
  <c r="DQ127" i="1" s="1"/>
  <c r="DA126" i="1"/>
  <c r="DB126" i="1" s="1"/>
  <c r="DP126" i="1" s="1"/>
  <c r="DQ126" i="1" s="1"/>
  <c r="DA125" i="1"/>
  <c r="DB125" i="1" s="1"/>
  <c r="DP125" i="1" s="1"/>
  <c r="DQ125" i="1" s="1"/>
  <c r="DA124" i="1"/>
  <c r="DB124" i="1" s="1"/>
  <c r="DP124" i="1" s="1"/>
  <c r="DQ124" i="1" s="1"/>
  <c r="DA123" i="1"/>
  <c r="DB123" i="1" s="1"/>
  <c r="DP123" i="1" s="1"/>
  <c r="DQ123" i="1" s="1"/>
  <c r="DA122" i="1"/>
  <c r="DB122" i="1" s="1"/>
  <c r="DP122" i="1" s="1"/>
  <c r="DQ122" i="1" s="1"/>
  <c r="DA121" i="1"/>
  <c r="DB121" i="1" s="1"/>
  <c r="DP121" i="1" s="1"/>
  <c r="DQ121" i="1" s="1"/>
  <c r="DO116" i="1"/>
  <c r="DA116" i="1"/>
  <c r="DB116" i="1" s="1"/>
  <c r="DP116" i="1" s="1"/>
  <c r="DQ116" i="1" s="1"/>
  <c r="DO114" i="1"/>
  <c r="DA114" i="1"/>
  <c r="CM114" i="1"/>
  <c r="CN114" i="1" s="1"/>
  <c r="DB114" i="1" s="1"/>
  <c r="DP114" i="1" s="1"/>
  <c r="DQ114" i="1" s="1"/>
  <c r="CM110" i="1"/>
  <c r="DO110" i="1"/>
  <c r="CM109" i="1"/>
  <c r="DO109" i="1"/>
  <c r="CM108" i="1"/>
  <c r="DO108" i="1"/>
  <c r="CM107" i="1"/>
  <c r="DO107" i="1"/>
  <c r="CM106" i="1"/>
  <c r="DO106" i="1"/>
  <c r="CM105" i="1"/>
  <c r="DO105" i="1"/>
  <c r="CM104" i="1"/>
  <c r="DO104" i="1"/>
  <c r="CM103" i="1"/>
  <c r="DO103" i="1"/>
  <c r="CM102" i="1"/>
  <c r="DO102" i="1"/>
  <c r="DO101" i="1"/>
  <c r="CM100" i="1"/>
  <c r="DO100" i="1"/>
  <c r="DO72" i="1"/>
  <c r="DM175" i="1"/>
  <c r="DL78" i="1"/>
  <c r="DH78" i="1"/>
  <c r="DD78" i="1"/>
  <c r="CX78" i="1"/>
  <c r="CT78" i="1"/>
  <c r="CP78" i="1"/>
  <c r="CJ78" i="1"/>
  <c r="CF78" i="1"/>
  <c r="CB78" i="1"/>
  <c r="BV78" i="1"/>
  <c r="BR78" i="1"/>
  <c r="BN78" i="1"/>
  <c r="BH78" i="1"/>
  <c r="BD78" i="1"/>
  <c r="DD200" i="2"/>
  <c r="CP200" i="2"/>
  <c r="CB200" i="2"/>
  <c r="BN200" i="2"/>
  <c r="DD85" i="2"/>
  <c r="CP85" i="2"/>
  <c r="CB85" i="2"/>
  <c r="BN85" i="2"/>
  <c r="DD82" i="2"/>
  <c r="CP82" i="2"/>
  <c r="CB82" i="2"/>
  <c r="BN82" i="2"/>
  <c r="DD78" i="2"/>
  <c r="CP78" i="2"/>
  <c r="CB78" i="2"/>
  <c r="BN78" i="2"/>
  <c r="DD74" i="2"/>
  <c r="CP74" i="2"/>
  <c r="CB74" i="2"/>
  <c r="BN74" i="2"/>
  <c r="AN211" i="2"/>
  <c r="BZ205" i="2"/>
  <c r="BL205" i="2"/>
  <c r="AY205" i="2"/>
  <c r="AX205" i="2"/>
  <c r="CN205" i="2"/>
  <c r="DB205" i="2"/>
  <c r="DP205" i="2"/>
  <c r="BL203" i="2"/>
  <c r="AX203" i="2"/>
  <c r="AY203" i="2"/>
  <c r="BM203" i="2" s="1"/>
  <c r="BZ203" i="2"/>
  <c r="CN203" i="2"/>
  <c r="DB203" i="2"/>
  <c r="DP203" i="2"/>
  <c r="DP202" i="2"/>
  <c r="DB202" i="2"/>
  <c r="CN202" i="2"/>
  <c r="BZ202" i="2"/>
  <c r="BL202" i="2"/>
  <c r="AX202" i="2"/>
  <c r="AY202" i="2"/>
  <c r="BM202" i="2" s="1"/>
  <c r="BA199" i="2"/>
  <c r="BO199" i="2" s="1"/>
  <c r="CC199" i="2" s="1"/>
  <c r="CQ199" i="2" s="1"/>
  <c r="AZ199" i="2"/>
  <c r="DD198" i="2"/>
  <c r="CP198" i="2"/>
  <c r="CB198" i="2"/>
  <c r="BN198" i="2"/>
  <c r="DD197" i="2"/>
  <c r="CP197" i="2"/>
  <c r="CB197" i="2"/>
  <c r="BN197" i="2"/>
  <c r="DD196" i="2"/>
  <c r="CP196" i="2"/>
  <c r="CB196" i="2"/>
  <c r="BN196" i="2"/>
  <c r="DD195" i="2"/>
  <c r="CP195" i="2"/>
  <c r="CB195" i="2"/>
  <c r="BN195" i="2"/>
  <c r="CP194" i="2"/>
  <c r="CB194" i="2"/>
  <c r="BN194" i="2"/>
  <c r="DC192" i="2"/>
  <c r="CO192" i="2"/>
  <c r="CA192" i="2"/>
  <c r="BM192" i="2"/>
  <c r="AZ194" i="2"/>
  <c r="BA194" i="2"/>
  <c r="BO194" i="2" s="1"/>
  <c r="CC194" i="2" s="1"/>
  <c r="CQ194" i="2" s="1"/>
  <c r="DC193" i="2"/>
  <c r="CO193" i="2"/>
  <c r="CA193" i="2"/>
  <c r="BM193" i="2"/>
  <c r="DC191" i="2"/>
  <c r="CO191" i="2"/>
  <c r="CA191" i="2"/>
  <c r="BM191" i="2"/>
  <c r="AZ190" i="2"/>
  <c r="AY190" i="2"/>
  <c r="DE188" i="2"/>
  <c r="CQ188" i="2"/>
  <c r="CC188" i="2"/>
  <c r="BO188" i="2"/>
  <c r="BB188" i="2"/>
  <c r="BA188" i="2"/>
  <c r="DE186" i="2"/>
  <c r="CQ186" i="2"/>
  <c r="CC186" i="2"/>
  <c r="BO186" i="2"/>
  <c r="BB186" i="2"/>
  <c r="BA186" i="2"/>
  <c r="BA185" i="2"/>
  <c r="BB185" i="2"/>
  <c r="BO185" i="2"/>
  <c r="CC185" i="2"/>
  <c r="CQ185" i="2"/>
  <c r="DE185" i="2"/>
  <c r="AC207" i="2"/>
  <c r="AC211" i="2" s="1"/>
  <c r="Y207" i="2"/>
  <c r="Y211" i="2" s="1"/>
  <c r="DP94" i="2"/>
  <c r="DB94" i="2"/>
  <c r="CN94" i="2"/>
  <c r="BZ94" i="2"/>
  <c r="BL94" i="2"/>
  <c r="DE184" i="2"/>
  <c r="CQ184" i="2"/>
  <c r="CC184" i="2"/>
  <c r="BO184" i="2"/>
  <c r="BB184" i="2"/>
  <c r="BP184" i="2" s="1"/>
  <c r="CD184" i="2" s="1"/>
  <c r="CR184" i="2" s="1"/>
  <c r="DF184" i="2" s="1"/>
  <c r="DG184" i="2" s="1"/>
  <c r="BA184" i="2"/>
  <c r="AF207" i="2"/>
  <c r="AF211" i="2" s="1"/>
  <c r="AB207" i="2"/>
  <c r="AB211" i="2" s="1"/>
  <c r="X207" i="2"/>
  <c r="X211" i="2" s="1"/>
  <c r="BA85" i="2"/>
  <c r="BO85" i="2" s="1"/>
  <c r="CC85" i="2" s="1"/>
  <c r="CQ85" i="2" s="1"/>
  <c r="AZ85" i="2"/>
  <c r="DD84" i="2"/>
  <c r="CP84" i="2"/>
  <c r="CB84" i="2"/>
  <c r="BN84" i="2"/>
  <c r="BA82" i="2"/>
  <c r="BO82" i="2" s="1"/>
  <c r="CC82" i="2" s="1"/>
  <c r="CQ82" i="2" s="1"/>
  <c r="AZ82" i="2"/>
  <c r="DD81" i="2"/>
  <c r="CP81" i="2"/>
  <c r="CB81" i="2"/>
  <c r="BN81" i="2"/>
  <c r="BA78" i="2"/>
  <c r="BO78" i="2" s="1"/>
  <c r="CC78" i="2" s="1"/>
  <c r="CQ78" i="2" s="1"/>
  <c r="AZ78" i="2"/>
  <c r="DD77" i="2"/>
  <c r="CP77" i="2"/>
  <c r="CB77" i="2"/>
  <c r="BN77" i="2"/>
  <c r="BA74" i="2"/>
  <c r="BO74" i="2" s="1"/>
  <c r="CC74" i="2" s="1"/>
  <c r="CQ74" i="2" s="1"/>
  <c r="AZ74" i="2"/>
  <c r="AZ86" i="2"/>
  <c r="BA86" i="2"/>
  <c r="AZ84" i="2"/>
  <c r="BA84" i="2"/>
  <c r="BO84" i="2" s="1"/>
  <c r="CC84" i="2" s="1"/>
  <c r="CQ84" i="2" s="1"/>
  <c r="AZ81" i="2"/>
  <c r="BA81" i="2"/>
  <c r="BO81" i="2" s="1"/>
  <c r="CC81" i="2" s="1"/>
  <c r="CQ81" i="2" s="1"/>
  <c r="AZ79" i="2"/>
  <c r="BA79" i="2"/>
  <c r="AZ77" i="2"/>
  <c r="BA77" i="2"/>
  <c r="BO77" i="2" s="1"/>
  <c r="CC77" i="2" s="1"/>
  <c r="CQ77" i="2" s="1"/>
  <c r="AY93" i="2"/>
  <c r="BN75" i="2"/>
  <c r="CB75" i="2"/>
  <c r="CP75" i="2"/>
  <c r="DD75" i="2"/>
  <c r="BN73" i="2"/>
  <c r="CB73" i="2"/>
  <c r="CP73" i="2"/>
  <c r="DD73" i="2"/>
  <c r="AY94" i="2"/>
  <c r="BM94" i="2" s="1"/>
  <c r="AZ73" i="2"/>
  <c r="BA73" i="2"/>
  <c r="I37" i="2"/>
  <c r="I211" i="2" s="1"/>
  <c r="P25" i="2"/>
  <c r="P37" i="2" s="1"/>
  <c r="H23" i="2"/>
  <c r="H211" i="2" s="1"/>
  <c r="DP206" i="2"/>
  <c r="DB206" i="2"/>
  <c r="CN206" i="2"/>
  <c r="BZ206" i="2"/>
  <c r="BL206" i="2"/>
  <c r="AY206" i="2"/>
  <c r="AX206" i="2"/>
  <c r="DP204" i="2"/>
  <c r="DB204" i="2"/>
  <c r="CN204" i="2"/>
  <c r="BZ204" i="2"/>
  <c r="BL204" i="2"/>
  <c r="AX204" i="2"/>
  <c r="AY204" i="2"/>
  <c r="BM204" i="2" s="1"/>
  <c r="CA204" i="2" s="1"/>
  <c r="CO204" i="2" s="1"/>
  <c r="DC204" i="2" s="1"/>
  <c r="DQ204" i="2" s="1"/>
  <c r="DR204" i="2" s="1"/>
  <c r="DP201" i="2"/>
  <c r="DB201" i="2"/>
  <c r="CN201" i="2"/>
  <c r="BZ201" i="2"/>
  <c r="BL201" i="2"/>
  <c r="AX201" i="2"/>
  <c r="AY201" i="2"/>
  <c r="BM201" i="2" s="1"/>
  <c r="BA200" i="2"/>
  <c r="BO200" i="2" s="1"/>
  <c r="CC200" i="2" s="1"/>
  <c r="CQ200" i="2" s="1"/>
  <c r="AZ200" i="2"/>
  <c r="AZ198" i="2"/>
  <c r="BA198" i="2"/>
  <c r="BO198" i="2" s="1"/>
  <c r="AZ197" i="2"/>
  <c r="BA197" i="2"/>
  <c r="BO197" i="2" s="1"/>
  <c r="AZ196" i="2"/>
  <c r="BA196" i="2"/>
  <c r="BO196" i="2" s="1"/>
  <c r="AZ195" i="2"/>
  <c r="BA195" i="2"/>
  <c r="BO195" i="2" s="1"/>
  <c r="AY192" i="2"/>
  <c r="AI192" i="2"/>
  <c r="AJ192" i="2"/>
  <c r="AZ192" i="2" s="1"/>
  <c r="BN192" i="2" s="1"/>
  <c r="CB192" i="2" s="1"/>
  <c r="CP192" i="2" s="1"/>
  <c r="DD192" i="2" s="1"/>
  <c r="DE192" i="2" s="1"/>
  <c r="AZ191" i="2"/>
  <c r="DE189" i="2"/>
  <c r="CQ189" i="2"/>
  <c r="CC189" i="2"/>
  <c r="BO189" i="2"/>
  <c r="BA189" i="2"/>
  <c r="BB189" i="2"/>
  <c r="BP189" i="2" s="1"/>
  <c r="DE187" i="2"/>
  <c r="CQ187" i="2"/>
  <c r="CC187" i="2"/>
  <c r="BO187" i="2"/>
  <c r="BA187" i="2"/>
  <c r="BB187" i="2"/>
  <c r="BP187" i="2" s="1"/>
  <c r="DD194" i="2"/>
  <c r="AY193" i="2"/>
  <c r="AJ193" i="2"/>
  <c r="AZ193" i="2" s="1"/>
  <c r="BN193" i="2" s="1"/>
  <c r="CB193" i="2" s="1"/>
  <c r="CP193" i="2" s="1"/>
  <c r="DD193" i="2" s="1"/>
  <c r="DE193" i="2" s="1"/>
  <c r="AI193" i="2"/>
  <c r="AY191" i="2"/>
  <c r="DC190" i="2"/>
  <c r="CO190" i="2"/>
  <c r="CA190" i="2"/>
  <c r="BM190" i="2"/>
  <c r="DE183" i="2"/>
  <c r="CQ183" i="2"/>
  <c r="CC183" i="2"/>
  <c r="BO183" i="2"/>
  <c r="BA183" i="2"/>
  <c r="BB183" i="2"/>
  <c r="BP183" i="2" s="1"/>
  <c r="CD183" i="2" s="1"/>
  <c r="CR183" i="2" s="1"/>
  <c r="DF183" i="2" s="1"/>
  <c r="DG183" i="2" s="1"/>
  <c r="AE207" i="2"/>
  <c r="AE211" i="2" s="1"/>
  <c r="AA207" i="2"/>
  <c r="AA211" i="2" s="1"/>
  <c r="DE182" i="2"/>
  <c r="CQ182" i="2"/>
  <c r="CC182" i="2"/>
  <c r="BO182" i="2"/>
  <c r="BB182" i="2"/>
  <c r="BA182" i="2"/>
  <c r="AD207" i="2"/>
  <c r="AD211" i="2" s="1"/>
  <c r="Z207" i="2"/>
  <c r="Z211" i="2" s="1"/>
  <c r="BZ93" i="2"/>
  <c r="BL93" i="2"/>
  <c r="CN93" i="2"/>
  <c r="DB93" i="2"/>
  <c r="DP93" i="2"/>
  <c r="BA87" i="2"/>
  <c r="BO87" i="2" s="1"/>
  <c r="CC87" i="2" s="1"/>
  <c r="CQ87" i="2" s="1"/>
  <c r="AZ87" i="2"/>
  <c r="DD86" i="2"/>
  <c r="CP86" i="2"/>
  <c r="CB86" i="2"/>
  <c r="BN86" i="2"/>
  <c r="BA83" i="2"/>
  <c r="BO83" i="2" s="1"/>
  <c r="AZ83" i="2"/>
  <c r="BA80" i="2"/>
  <c r="BO80" i="2" s="1"/>
  <c r="CC80" i="2" s="1"/>
  <c r="CQ80" i="2" s="1"/>
  <c r="AZ80" i="2"/>
  <c r="DD79" i="2"/>
  <c r="CP79" i="2"/>
  <c r="CB79" i="2"/>
  <c r="BN79" i="2"/>
  <c r="BA76" i="2"/>
  <c r="BO76" i="2" s="1"/>
  <c r="CC76" i="2" s="1"/>
  <c r="CQ76" i="2" s="1"/>
  <c r="AZ76" i="2"/>
  <c r="BA72" i="2"/>
  <c r="BO72" i="2" s="1"/>
  <c r="CC72" i="2" s="1"/>
  <c r="CQ72" i="2" s="1"/>
  <c r="AZ72" i="2"/>
  <c r="DD83" i="2"/>
  <c r="CP83" i="2"/>
  <c r="CB83" i="2"/>
  <c r="BN83" i="2"/>
  <c r="AJ83" i="2"/>
  <c r="AZ75" i="2"/>
  <c r="BA75" i="2"/>
  <c r="O43" i="2"/>
  <c r="M43" i="2"/>
  <c r="M95" i="2" s="1"/>
  <c r="M211" i="2" s="1"/>
  <c r="N43" i="2"/>
  <c r="N95" i="2" s="1"/>
  <c r="N211" i="2" s="1"/>
  <c r="P43" i="2"/>
  <c r="P95" i="2" s="1"/>
  <c r="L95" i="2"/>
  <c r="L211" i="2" s="1"/>
  <c r="K95" i="2"/>
  <c r="K211" i="2" s="1"/>
  <c r="O95" i="2"/>
  <c r="O211" i="2" s="1"/>
  <c r="BZ90" i="1"/>
  <c r="CN90" i="1" s="1"/>
  <c r="DB90" i="1" s="1"/>
  <c r="DP90" i="1" s="1"/>
  <c r="DQ90" i="1" s="1"/>
  <c r="CN47" i="1"/>
  <c r="DB47" i="1" s="1"/>
  <c r="DP47" i="1" s="1"/>
  <c r="DQ47" i="1" s="1"/>
  <c r="CN112" i="1"/>
  <c r="DB112" i="1" s="1"/>
  <c r="DP112" i="1" s="1"/>
  <c r="DQ112" i="1" s="1"/>
  <c r="DB53" i="1"/>
  <c r="DP53" i="1" s="1"/>
  <c r="DQ53" i="1" s="1"/>
  <c r="DB51" i="1"/>
  <c r="DP51" i="1" s="1"/>
  <c r="DQ51" i="1" s="1"/>
  <c r="DB49" i="1"/>
  <c r="DP49" i="1" s="1"/>
  <c r="DQ49" i="1" s="1"/>
  <c r="DB28" i="1"/>
  <c r="DP28" i="1" s="1"/>
  <c r="DQ28" i="1" s="1"/>
  <c r="AH189" i="1"/>
  <c r="AI188" i="1"/>
  <c r="AI189" i="1" s="1"/>
  <c r="DO185" i="1"/>
  <c r="DA185" i="1"/>
  <c r="CM185" i="1"/>
  <c r="BY185" i="1"/>
  <c r="BK185" i="1"/>
  <c r="BL185" i="1" s="1"/>
  <c r="BY184" i="1"/>
  <c r="BZ184" i="1" s="1"/>
  <c r="DK186" i="1"/>
  <c r="DG186" i="1"/>
  <c r="DC186" i="1"/>
  <c r="DO183" i="1"/>
  <c r="CW186" i="1"/>
  <c r="CS186" i="1"/>
  <c r="CO186" i="1"/>
  <c r="DA183" i="1"/>
  <c r="CI186" i="1"/>
  <c r="CE186" i="1"/>
  <c r="CA186" i="1"/>
  <c r="CM183" i="1"/>
  <c r="BU186" i="1"/>
  <c r="BQ186" i="1"/>
  <c r="BM186" i="1"/>
  <c r="BY183" i="1"/>
  <c r="BY186" i="1" s="1"/>
  <c r="BG186" i="1"/>
  <c r="BK183" i="1"/>
  <c r="DO174" i="1"/>
  <c r="DP174" i="1"/>
  <c r="DQ174" i="1" s="1"/>
  <c r="DO172" i="1"/>
  <c r="DP172" i="1"/>
  <c r="DQ172" i="1" s="1"/>
  <c r="DN186" i="1"/>
  <c r="DJ186" i="1"/>
  <c r="DO173" i="1"/>
  <c r="DP170" i="1"/>
  <c r="DQ170" i="1" s="1"/>
  <c r="DP169" i="1"/>
  <c r="DQ169" i="1" s="1"/>
  <c r="DO168" i="1"/>
  <c r="DP168" i="1"/>
  <c r="DQ168" i="1" s="1"/>
  <c r="DO165" i="1"/>
  <c r="DO164" i="1"/>
  <c r="DP164" i="1"/>
  <c r="DQ164" i="1" s="1"/>
  <c r="DO158" i="1"/>
  <c r="DO154" i="1"/>
  <c r="DO152" i="1"/>
  <c r="DO150" i="1"/>
  <c r="DO148" i="1"/>
  <c r="DO146" i="1"/>
  <c r="DD180" i="1"/>
  <c r="DO166" i="1"/>
  <c r="DP166" i="1"/>
  <c r="DQ166" i="1" s="1"/>
  <c r="DP159" i="1"/>
  <c r="DQ159" i="1" s="1"/>
  <c r="DO144" i="1"/>
  <c r="DO140" i="1"/>
  <c r="DO136" i="1"/>
  <c r="DO132" i="1"/>
  <c r="DO131" i="1"/>
  <c r="DO129" i="1"/>
  <c r="DO127" i="1"/>
  <c r="DO126" i="1"/>
  <c r="DO125" i="1"/>
  <c r="DO124" i="1"/>
  <c r="DO123" i="1"/>
  <c r="DO122" i="1"/>
  <c r="DO121" i="1"/>
  <c r="DO120" i="1"/>
  <c r="DA120" i="1"/>
  <c r="DB120" i="1" s="1"/>
  <c r="DP120" i="1" s="1"/>
  <c r="DQ120" i="1" s="1"/>
  <c r="DO118" i="1"/>
  <c r="DA118" i="1"/>
  <c r="DB118" i="1" s="1"/>
  <c r="DP118" i="1" s="1"/>
  <c r="DQ118" i="1" s="1"/>
  <c r="DP158" i="1"/>
  <c r="DQ158" i="1" s="1"/>
  <c r="DA142" i="1"/>
  <c r="DB142" i="1" s="1"/>
  <c r="DP142" i="1" s="1"/>
  <c r="DQ142" i="1" s="1"/>
  <c r="DO138" i="1"/>
  <c r="DA134" i="1"/>
  <c r="DB134" i="1" s="1"/>
  <c r="DP134" i="1" s="1"/>
  <c r="DQ134" i="1" s="1"/>
  <c r="DA110" i="1"/>
  <c r="DA109" i="1"/>
  <c r="DA108" i="1"/>
  <c r="DA107" i="1"/>
  <c r="DA106" i="1"/>
  <c r="DA105" i="1"/>
  <c r="DA104" i="1"/>
  <c r="DA103" i="1"/>
  <c r="DA102" i="1"/>
  <c r="DA101" i="1"/>
  <c r="DA100" i="1"/>
  <c r="DO98" i="1"/>
  <c r="CM98" i="1"/>
  <c r="DO97" i="1"/>
  <c r="CM97" i="1"/>
  <c r="BK88" i="1"/>
  <c r="BL88" i="1" s="1"/>
  <c r="BZ88" i="1" s="1"/>
  <c r="CN88" i="1" s="1"/>
  <c r="DB88" i="1" s="1"/>
  <c r="DP88" i="1" s="1"/>
  <c r="DQ88" i="1" s="1"/>
  <c r="BK87" i="1"/>
  <c r="BL87" i="1" s="1"/>
  <c r="DO85" i="1"/>
  <c r="DA85" i="1"/>
  <c r="CM85" i="1"/>
  <c r="BY85" i="1"/>
  <c r="BK85" i="1"/>
  <c r="DO83" i="1"/>
  <c r="DA83" i="1"/>
  <c r="CM83" i="1"/>
  <c r="BY83" i="1"/>
  <c r="BK83" i="1"/>
  <c r="BL83" i="1" s="1"/>
  <c r="BZ83" i="1" s="1"/>
  <c r="CN83" i="1" s="1"/>
  <c r="DB83" i="1" s="1"/>
  <c r="DP83" i="1" s="1"/>
  <c r="DQ83" i="1" s="1"/>
  <c r="DO81" i="1"/>
  <c r="DA81" i="1"/>
  <c r="CM81" i="1"/>
  <c r="BY81" i="1"/>
  <c r="BK81" i="1"/>
  <c r="BL81" i="1" s="1"/>
  <c r="DO71" i="1"/>
  <c r="DO70" i="1"/>
  <c r="BY99" i="1"/>
  <c r="BZ99" i="1" s="1"/>
  <c r="DA97" i="1"/>
  <c r="BY97" i="1"/>
  <c r="BZ97" i="1" s="1"/>
  <c r="CN97" i="1" s="1"/>
  <c r="DB97" i="1" s="1"/>
  <c r="DP97" i="1" s="1"/>
  <c r="DQ97" i="1" s="1"/>
  <c r="DA96" i="1"/>
  <c r="BY96" i="1"/>
  <c r="DA94" i="1"/>
  <c r="DO86" i="1"/>
  <c r="DA86" i="1"/>
  <c r="CM86" i="1"/>
  <c r="BY86" i="1"/>
  <c r="BK86" i="1"/>
  <c r="DO82" i="1"/>
  <c r="DA82" i="1"/>
  <c r="CM82" i="1"/>
  <c r="BY82" i="1"/>
  <c r="BK82" i="1"/>
  <c r="DG175" i="1"/>
  <c r="CY175" i="1"/>
  <c r="CQ175" i="1"/>
  <c r="CE175" i="1"/>
  <c r="BW175" i="1"/>
  <c r="BO175" i="1"/>
  <c r="BC175" i="1"/>
  <c r="AV175" i="1"/>
  <c r="AX80" i="1"/>
  <c r="AW80" i="1"/>
  <c r="BB175" i="1"/>
  <c r="BF175" i="1"/>
  <c r="BJ175" i="1"/>
  <c r="BP175" i="1"/>
  <c r="BT175" i="1"/>
  <c r="BX175" i="1"/>
  <c r="CD175" i="1"/>
  <c r="CH175" i="1"/>
  <c r="CL175" i="1"/>
  <c r="CR175" i="1"/>
  <c r="CV175" i="1"/>
  <c r="CZ175" i="1"/>
  <c r="DF175" i="1"/>
  <c r="DJ175" i="1"/>
  <c r="DP76" i="1"/>
  <c r="DQ76" i="1" s="1"/>
  <c r="DO76" i="1"/>
  <c r="DO74" i="1"/>
  <c r="DP69" i="1"/>
  <c r="DQ69" i="1" s="1"/>
  <c r="DA68" i="1"/>
  <c r="DB68" i="1" s="1"/>
  <c r="DP68" i="1" s="1"/>
  <c r="DQ68" i="1" s="1"/>
  <c r="DO66" i="1"/>
  <c r="DA66" i="1"/>
  <c r="DB66" i="1" s="1"/>
  <c r="DP66" i="1" s="1"/>
  <c r="DQ66" i="1" s="1"/>
  <c r="DO64" i="1"/>
  <c r="DA64" i="1"/>
  <c r="DB64" i="1" s="1"/>
  <c r="DP64" i="1" s="1"/>
  <c r="DQ64" i="1" s="1"/>
  <c r="DO62" i="1"/>
  <c r="DA62" i="1"/>
  <c r="DB62" i="1" s="1"/>
  <c r="DP62" i="1" s="1"/>
  <c r="DQ62" i="1" s="1"/>
  <c r="DO60" i="1"/>
  <c r="DA60" i="1"/>
  <c r="DB60" i="1" s="1"/>
  <c r="DP60" i="1" s="1"/>
  <c r="DQ60" i="1" s="1"/>
  <c r="DO58" i="1"/>
  <c r="DA58" i="1"/>
  <c r="DB58" i="1" s="1"/>
  <c r="DP58" i="1" s="1"/>
  <c r="DQ58" i="1" s="1"/>
  <c r="DO56" i="1"/>
  <c r="DA56" i="1"/>
  <c r="DB56" i="1" s="1"/>
  <c r="DP56" i="1" s="1"/>
  <c r="DQ56" i="1" s="1"/>
  <c r="DO54" i="1"/>
  <c r="DA54" i="1"/>
  <c r="CM54" i="1"/>
  <c r="CN54" i="1" s="1"/>
  <c r="DO52" i="1"/>
  <c r="DA52" i="1"/>
  <c r="CM52" i="1"/>
  <c r="CN52" i="1" s="1"/>
  <c r="DO50" i="1"/>
  <c r="DA50" i="1"/>
  <c r="CM50" i="1"/>
  <c r="CN50" i="1" s="1"/>
  <c r="DO48" i="1"/>
  <c r="DA48" i="1"/>
  <c r="CM48" i="1"/>
  <c r="CN48" i="1" s="1"/>
  <c r="DK78" i="1"/>
  <c r="DG78" i="1"/>
  <c r="DC78" i="1"/>
  <c r="DO33" i="1"/>
  <c r="CW78" i="1"/>
  <c r="CS78" i="1"/>
  <c r="CO78" i="1"/>
  <c r="DA33" i="1"/>
  <c r="CI78" i="1"/>
  <c r="CE78" i="1"/>
  <c r="CM33" i="1"/>
  <c r="CA78" i="1"/>
  <c r="BM78" i="1"/>
  <c r="BY33" i="1"/>
  <c r="BK33" i="1"/>
  <c r="AY78" i="1"/>
  <c r="DO23" i="1"/>
  <c r="DO22" i="1"/>
  <c r="DA22" i="1"/>
  <c r="CM22" i="1"/>
  <c r="CN22" i="1" s="1"/>
  <c r="DO21" i="1"/>
  <c r="DA21" i="1"/>
  <c r="CM21" i="1"/>
  <c r="BY21" i="1"/>
  <c r="BK21" i="1"/>
  <c r="AW21" i="1"/>
  <c r="DO20" i="1"/>
  <c r="DA20" i="1"/>
  <c r="CM20" i="1"/>
  <c r="BY20" i="1"/>
  <c r="BK20" i="1"/>
  <c r="AW20" i="1"/>
  <c r="AI20" i="1"/>
  <c r="AJ20" i="1"/>
  <c r="AX20" i="1" s="1"/>
  <c r="DI175" i="1"/>
  <c r="CW175" i="1"/>
  <c r="CO175" i="1"/>
  <c r="DA80" i="1"/>
  <c r="CG175" i="1"/>
  <c r="BU175" i="1"/>
  <c r="BM175" i="1"/>
  <c r="BY80" i="1"/>
  <c r="BE175" i="1"/>
  <c r="DP75" i="1"/>
  <c r="DQ75" i="1" s="1"/>
  <c r="DO75" i="1"/>
  <c r="DO68" i="1"/>
  <c r="DO44" i="1"/>
  <c r="DA44" i="1"/>
  <c r="CM44" i="1"/>
  <c r="BY44" i="1"/>
  <c r="DO43" i="1"/>
  <c r="DA43" i="1"/>
  <c r="CM43" i="1"/>
  <c r="BY43" i="1"/>
  <c r="DO42" i="1"/>
  <c r="DA42" i="1"/>
  <c r="CM42" i="1"/>
  <c r="BY42" i="1"/>
  <c r="DO41" i="1"/>
  <c r="DA41" i="1"/>
  <c r="CM41" i="1"/>
  <c r="BY41" i="1"/>
  <c r="DO40" i="1"/>
  <c r="DA40" i="1"/>
  <c r="CM40" i="1"/>
  <c r="BY40" i="1"/>
  <c r="DO39" i="1"/>
  <c r="DA39" i="1"/>
  <c r="CM39" i="1"/>
  <c r="BY39" i="1"/>
  <c r="DO38" i="1"/>
  <c r="DA38" i="1"/>
  <c r="CM38" i="1"/>
  <c r="BY38" i="1"/>
  <c r="BK38" i="1"/>
  <c r="BL38" i="1" s="1"/>
  <c r="BZ38" i="1" s="1"/>
  <c r="CN38" i="1" s="1"/>
  <c r="DB38" i="1" s="1"/>
  <c r="DP38" i="1" s="1"/>
  <c r="DQ38" i="1" s="1"/>
  <c r="DO37" i="1"/>
  <c r="DA37" i="1"/>
  <c r="CM37" i="1"/>
  <c r="BY37" i="1"/>
  <c r="BK37" i="1"/>
  <c r="BL37" i="1" s="1"/>
  <c r="DO36" i="1"/>
  <c r="DA36" i="1"/>
  <c r="CM36" i="1"/>
  <c r="BY36" i="1"/>
  <c r="BK36" i="1"/>
  <c r="BL36" i="1" s="1"/>
  <c r="BZ36" i="1" s="1"/>
  <c r="CN36" i="1" s="1"/>
  <c r="DB36" i="1" s="1"/>
  <c r="DP36" i="1" s="1"/>
  <c r="DQ36" i="1" s="1"/>
  <c r="DO35" i="1"/>
  <c r="DA35" i="1"/>
  <c r="CM35" i="1"/>
  <c r="BY35" i="1"/>
  <c r="BK35" i="1"/>
  <c r="BL35" i="1" s="1"/>
  <c r="DO34" i="1"/>
  <c r="DA34" i="1"/>
  <c r="CM34" i="1"/>
  <c r="BY34" i="1"/>
  <c r="BK34" i="1"/>
  <c r="BL34" i="1" s="1"/>
  <c r="BZ34" i="1" s="1"/>
  <c r="CN34" i="1" s="1"/>
  <c r="DB34" i="1" s="1"/>
  <c r="DP34" i="1" s="1"/>
  <c r="DQ34" i="1" s="1"/>
  <c r="AX78" i="1"/>
  <c r="BL33" i="1"/>
  <c r="DO29" i="1"/>
  <c r="DP29" i="1"/>
  <c r="DQ29" i="1" s="1"/>
  <c r="DC31" i="1"/>
  <c r="DO26" i="1"/>
  <c r="CM26" i="1"/>
  <c r="BK26" i="1"/>
  <c r="BY27" i="1"/>
  <c r="BZ27" i="1" s="1"/>
  <c r="DI31" i="1"/>
  <c r="CO31" i="1"/>
  <c r="DA26" i="1"/>
  <c r="BY26" i="1"/>
  <c r="AW26" i="1"/>
  <c r="AC31" i="1"/>
  <c r="AI26" i="1"/>
  <c r="CJ31" i="1"/>
  <c r="CP31" i="1"/>
  <c r="CT31" i="1"/>
  <c r="CX31" i="1"/>
  <c r="DD31" i="1"/>
  <c r="DH31" i="1"/>
  <c r="DL31" i="1"/>
  <c r="BK19" i="1"/>
  <c r="AW19" i="1"/>
  <c r="AI19" i="1"/>
  <c r="DO18" i="1"/>
  <c r="DA18" i="1"/>
  <c r="CM18" i="1"/>
  <c r="BY18" i="1"/>
  <c r="BK18" i="1"/>
  <c r="AW18" i="1"/>
  <c r="AI18" i="1"/>
  <c r="DO17" i="1"/>
  <c r="DA17" i="1"/>
  <c r="CM17" i="1"/>
  <c r="BY17" i="1"/>
  <c r="BK17" i="1"/>
  <c r="AW17" i="1"/>
  <c r="AI17" i="1"/>
  <c r="DO16" i="1"/>
  <c r="DA16" i="1"/>
  <c r="CM16" i="1"/>
  <c r="BY16" i="1"/>
  <c r="BK16" i="1"/>
  <c r="AW16" i="1"/>
  <c r="AI16" i="1"/>
  <c r="DO15" i="1"/>
  <c r="DA15" i="1"/>
  <c r="CM15" i="1"/>
  <c r="BY15" i="1"/>
  <c r="BK15" i="1"/>
  <c r="AW15" i="1"/>
  <c r="AI15" i="1"/>
  <c r="DO14" i="1"/>
  <c r="DA14" i="1"/>
  <c r="CM14" i="1"/>
  <c r="BY14" i="1"/>
  <c r="BK14" i="1"/>
  <c r="AW14" i="1"/>
  <c r="AI14" i="1"/>
  <c r="DO13" i="1"/>
  <c r="DA13" i="1"/>
  <c r="CM13" i="1"/>
  <c r="BY13" i="1"/>
  <c r="BK13" i="1"/>
  <c r="AW13" i="1"/>
  <c r="AI13" i="1"/>
  <c r="DO12" i="1"/>
  <c r="DA12" i="1"/>
  <c r="CM12" i="1"/>
  <c r="BY12" i="1"/>
  <c r="BK12" i="1"/>
  <c r="AW12" i="1"/>
  <c r="AI12" i="1"/>
  <c r="DO11" i="1"/>
  <c r="DA11" i="1"/>
  <c r="CM11" i="1"/>
  <c r="BY11" i="1"/>
  <c r="BK11" i="1"/>
  <c r="AW11" i="1"/>
  <c r="AI11" i="1"/>
  <c r="DO10" i="1"/>
  <c r="DA10" i="1"/>
  <c r="CM10" i="1"/>
  <c r="BY10" i="1"/>
  <c r="BK10" i="1"/>
  <c r="AW10" i="1"/>
  <c r="AI10" i="1"/>
  <c r="DO9" i="1"/>
  <c r="DA9" i="1"/>
  <c r="CM9" i="1"/>
  <c r="BY9" i="1"/>
  <c r="BK9" i="1"/>
  <c r="AW9" i="1"/>
  <c r="AI9" i="1"/>
  <c r="DN8" i="1"/>
  <c r="DL8" i="1"/>
  <c r="DJ8" i="1"/>
  <c r="DH8" i="1"/>
  <c r="DF8" i="1"/>
  <c r="DD8" i="1"/>
  <c r="CZ8" i="1"/>
  <c r="CX8" i="1"/>
  <c r="CV8" i="1"/>
  <c r="CT8" i="1"/>
  <c r="CR8" i="1"/>
  <c r="CP8" i="1"/>
  <c r="CL8" i="1"/>
  <c r="CJ8" i="1"/>
  <c r="CH8" i="1"/>
  <c r="CF8" i="1"/>
  <c r="CD8" i="1"/>
  <c r="CB8" i="1"/>
  <c r="BX8" i="1"/>
  <c r="BV8" i="1"/>
  <c r="BT8" i="1"/>
  <c r="BR8" i="1"/>
  <c r="BP8" i="1"/>
  <c r="BN8" i="1"/>
  <c r="BJ8" i="1"/>
  <c r="BH8" i="1"/>
  <c r="BF8" i="1"/>
  <c r="BD8" i="1"/>
  <c r="BB8" i="1"/>
  <c r="AZ8" i="1"/>
  <c r="AV8" i="1"/>
  <c r="AT8" i="1"/>
  <c r="AR8" i="1"/>
  <c r="AP8" i="1"/>
  <c r="AN8" i="1"/>
  <c r="AL8" i="1"/>
  <c r="AH8" i="1"/>
  <c r="AF8" i="1"/>
  <c r="AD8" i="1"/>
  <c r="AB8" i="1"/>
  <c r="Z8" i="1"/>
  <c r="X8" i="1"/>
  <c r="DM8" i="1"/>
  <c r="DK8" i="1"/>
  <c r="DI8" i="1"/>
  <c r="DG8" i="1"/>
  <c r="DE8" i="1"/>
  <c r="DC8" i="1"/>
  <c r="DO8" i="1" s="1"/>
  <c r="CY8" i="1"/>
  <c r="CW8" i="1"/>
  <c r="CU8" i="1"/>
  <c r="CS8" i="1"/>
  <c r="CQ8" i="1"/>
  <c r="CO8" i="1"/>
  <c r="DA8" i="1" s="1"/>
  <c r="CK8" i="1"/>
  <c r="CI8" i="1"/>
  <c r="CG8" i="1"/>
  <c r="CE8" i="1"/>
  <c r="CC8" i="1"/>
  <c r="CA8" i="1"/>
  <c r="CM8" i="1" s="1"/>
  <c r="BW8" i="1"/>
  <c r="BU8" i="1"/>
  <c r="BS8" i="1"/>
  <c r="BQ8" i="1"/>
  <c r="BO8" i="1"/>
  <c r="BM8" i="1"/>
  <c r="BY8" i="1" s="1"/>
  <c r="BI8" i="1"/>
  <c r="BG8" i="1"/>
  <c r="BE8" i="1"/>
  <c r="BC8" i="1"/>
  <c r="BA8" i="1"/>
  <c r="AY8" i="1"/>
  <c r="BK8" i="1" s="1"/>
  <c r="AU8" i="1"/>
  <c r="AS8" i="1"/>
  <c r="AQ8" i="1"/>
  <c r="AO8" i="1"/>
  <c r="AM8" i="1"/>
  <c r="AK8" i="1"/>
  <c r="AW8" i="1" s="1"/>
  <c r="AG8" i="1"/>
  <c r="AE8" i="1"/>
  <c r="AC8" i="1"/>
  <c r="AA8" i="1"/>
  <c r="Y8" i="1"/>
  <c r="W8" i="1"/>
  <c r="G176" i="1"/>
  <c r="AJ21" i="1"/>
  <c r="AX21" i="1" s="1"/>
  <c r="BL21" i="1" s="1"/>
  <c r="BZ21" i="1" s="1"/>
  <c r="CN21" i="1" s="1"/>
  <c r="DB21" i="1" s="1"/>
  <c r="DP21" i="1" s="1"/>
  <c r="DQ21" i="1" s="1"/>
  <c r="AJ17" i="1"/>
  <c r="AX17" i="1" s="1"/>
  <c r="AJ13" i="1"/>
  <c r="AX13" i="1" s="1"/>
  <c r="BL13" i="1" s="1"/>
  <c r="BZ13" i="1" s="1"/>
  <c r="CN13" i="1" s="1"/>
  <c r="DB13" i="1" s="1"/>
  <c r="DP13" i="1" s="1"/>
  <c r="DQ13" i="1" s="1"/>
  <c r="AJ18" i="1"/>
  <c r="AX18" i="1" s="1"/>
  <c r="BL18" i="1" s="1"/>
  <c r="AJ14" i="1"/>
  <c r="AX14" i="1" s="1"/>
  <c r="BL14" i="1" s="1"/>
  <c r="BZ14" i="1" s="1"/>
  <c r="CN14" i="1" s="1"/>
  <c r="DB14" i="1" s="1"/>
  <c r="DP14" i="1" s="1"/>
  <c r="DQ14" i="1" s="1"/>
  <c r="AJ10" i="1"/>
  <c r="AX10" i="1" s="1"/>
  <c r="BL10" i="1" s="1"/>
  <c r="AK189" i="1"/>
  <c r="AW188" i="1"/>
  <c r="AW189" i="1" s="1"/>
  <c r="AY189" i="1"/>
  <c r="BK188" i="1"/>
  <c r="BK189" i="1" s="1"/>
  <c r="AJ188" i="1"/>
  <c r="BM189" i="1"/>
  <c r="BY188" i="1"/>
  <c r="BY189" i="1" s="1"/>
  <c r="CA189" i="1"/>
  <c r="CM188" i="1"/>
  <c r="CM189" i="1" s="1"/>
  <c r="CO189" i="1"/>
  <c r="DA188" i="1"/>
  <c r="DA189" i="1" s="1"/>
  <c r="DC189" i="1"/>
  <c r="DO188" i="1"/>
  <c r="DO189" i="1" s="1"/>
  <c r="CM184" i="1"/>
  <c r="DA184" i="1"/>
  <c r="DO184" i="1"/>
  <c r="DM186" i="1"/>
  <c r="DI186" i="1"/>
  <c r="DE186" i="1"/>
  <c r="CY186" i="1"/>
  <c r="CU186" i="1"/>
  <c r="CQ186" i="1"/>
  <c r="CK186" i="1"/>
  <c r="CG186" i="1"/>
  <c r="CC186" i="1"/>
  <c r="BW186" i="1"/>
  <c r="BS186" i="1"/>
  <c r="BO186" i="1"/>
  <c r="BI186" i="1"/>
  <c r="DO178" i="1"/>
  <c r="DO163" i="1"/>
  <c r="DL186" i="1"/>
  <c r="DH186" i="1"/>
  <c r="DO179" i="1"/>
  <c r="DO171" i="1"/>
  <c r="DP178" i="1"/>
  <c r="DP167" i="1"/>
  <c r="DQ167" i="1" s="1"/>
  <c r="DP163" i="1"/>
  <c r="DQ163" i="1" s="1"/>
  <c r="DO162" i="1"/>
  <c r="DP162" i="1"/>
  <c r="DQ162" i="1" s="1"/>
  <c r="DO160" i="1"/>
  <c r="DP160" i="1"/>
  <c r="DQ160" i="1" s="1"/>
  <c r="DO157" i="1"/>
  <c r="DA157" i="1"/>
  <c r="DB157" i="1" s="1"/>
  <c r="DP157" i="1" s="1"/>
  <c r="DQ157" i="1" s="1"/>
  <c r="DO155" i="1"/>
  <c r="DO153" i="1"/>
  <c r="DO151" i="1"/>
  <c r="DO149" i="1"/>
  <c r="DO147" i="1"/>
  <c r="DA146" i="1"/>
  <c r="DB146" i="1" s="1"/>
  <c r="DP146" i="1" s="1"/>
  <c r="DQ146" i="1" s="1"/>
  <c r="DA137" i="1"/>
  <c r="DB137" i="1" s="1"/>
  <c r="DP137" i="1" s="1"/>
  <c r="DQ137" i="1" s="1"/>
  <c r="DA133" i="1"/>
  <c r="DB133" i="1" s="1"/>
  <c r="DP133" i="1" s="1"/>
  <c r="DQ133" i="1" s="1"/>
  <c r="DO161" i="1"/>
  <c r="DA144" i="1"/>
  <c r="DB144" i="1" s="1"/>
  <c r="DP144" i="1" s="1"/>
  <c r="DQ144" i="1" s="1"/>
  <c r="DA140" i="1"/>
  <c r="DB140" i="1" s="1"/>
  <c r="DP140" i="1" s="1"/>
  <c r="DQ140" i="1" s="1"/>
  <c r="DA136" i="1"/>
  <c r="DB136" i="1" s="1"/>
  <c r="DP136" i="1" s="1"/>
  <c r="DQ136" i="1" s="1"/>
  <c r="DA132" i="1"/>
  <c r="DB132" i="1" s="1"/>
  <c r="DP132" i="1" s="1"/>
  <c r="DQ132" i="1" s="1"/>
  <c r="DA131" i="1"/>
  <c r="DB131" i="1" s="1"/>
  <c r="DP131" i="1" s="1"/>
  <c r="DQ131" i="1" s="1"/>
  <c r="DA129" i="1"/>
  <c r="DB129" i="1" s="1"/>
  <c r="DP129" i="1" s="1"/>
  <c r="DQ129" i="1" s="1"/>
  <c r="DO119" i="1"/>
  <c r="DA119" i="1"/>
  <c r="DB119" i="1" s="1"/>
  <c r="DP119" i="1" s="1"/>
  <c r="DQ119" i="1" s="1"/>
  <c r="DO117" i="1"/>
  <c r="DA117" i="1"/>
  <c r="DB117" i="1" s="1"/>
  <c r="DP117" i="1" s="1"/>
  <c r="DQ117" i="1" s="1"/>
  <c r="DO115" i="1"/>
  <c r="DA115" i="1"/>
  <c r="DB115" i="1" s="1"/>
  <c r="DP115" i="1" s="1"/>
  <c r="DQ115" i="1" s="1"/>
  <c r="DO113" i="1"/>
  <c r="DA113" i="1"/>
  <c r="CM113" i="1"/>
  <c r="BY113" i="1"/>
  <c r="BZ113" i="1" s="1"/>
  <c r="CN113" i="1" s="1"/>
  <c r="DB113" i="1" s="1"/>
  <c r="DP113" i="1" s="1"/>
  <c r="DQ113" i="1" s="1"/>
  <c r="DO142" i="1"/>
  <c r="DA138" i="1"/>
  <c r="DB138" i="1" s="1"/>
  <c r="DP138" i="1" s="1"/>
  <c r="DQ138" i="1" s="1"/>
  <c r="DO134" i="1"/>
  <c r="BY111" i="1"/>
  <c r="BZ111" i="1" s="1"/>
  <c r="CN111" i="1" s="1"/>
  <c r="CM111" i="1"/>
  <c r="DA111" i="1"/>
  <c r="DO111" i="1"/>
  <c r="BY110" i="1"/>
  <c r="BZ110" i="1" s="1"/>
  <c r="CN110" i="1" s="1"/>
  <c r="DB110" i="1" s="1"/>
  <c r="DP110" i="1" s="1"/>
  <c r="DQ110" i="1" s="1"/>
  <c r="BY109" i="1"/>
  <c r="BZ109" i="1" s="1"/>
  <c r="CN109" i="1" s="1"/>
  <c r="DB109" i="1" s="1"/>
  <c r="DP109" i="1" s="1"/>
  <c r="DQ109" i="1" s="1"/>
  <c r="BY108" i="1"/>
  <c r="BZ108" i="1" s="1"/>
  <c r="CN108" i="1" s="1"/>
  <c r="DB108" i="1" s="1"/>
  <c r="DP108" i="1" s="1"/>
  <c r="DQ108" i="1" s="1"/>
  <c r="BY107" i="1"/>
  <c r="BZ107" i="1" s="1"/>
  <c r="CN107" i="1" s="1"/>
  <c r="DB107" i="1" s="1"/>
  <c r="DP107" i="1" s="1"/>
  <c r="DQ107" i="1" s="1"/>
  <c r="BY106" i="1"/>
  <c r="BZ106" i="1" s="1"/>
  <c r="CN106" i="1" s="1"/>
  <c r="DB106" i="1" s="1"/>
  <c r="DP106" i="1" s="1"/>
  <c r="DQ106" i="1" s="1"/>
  <c r="BY105" i="1"/>
  <c r="BZ105" i="1" s="1"/>
  <c r="CN105" i="1" s="1"/>
  <c r="DB105" i="1" s="1"/>
  <c r="DP105" i="1" s="1"/>
  <c r="DQ105" i="1" s="1"/>
  <c r="BY104" i="1"/>
  <c r="BZ104" i="1" s="1"/>
  <c r="CN104" i="1" s="1"/>
  <c r="DB104" i="1" s="1"/>
  <c r="DP104" i="1" s="1"/>
  <c r="DQ104" i="1" s="1"/>
  <c r="BY103" i="1"/>
  <c r="BZ103" i="1" s="1"/>
  <c r="CN103" i="1" s="1"/>
  <c r="DB103" i="1" s="1"/>
  <c r="DP103" i="1" s="1"/>
  <c r="DQ103" i="1" s="1"/>
  <c r="BY102" i="1"/>
  <c r="BZ102" i="1" s="1"/>
  <c r="CN102" i="1" s="1"/>
  <c r="DB102" i="1" s="1"/>
  <c r="DP102" i="1" s="1"/>
  <c r="DQ102" i="1" s="1"/>
  <c r="BY101" i="1"/>
  <c r="BZ101" i="1" s="1"/>
  <c r="CM101" i="1"/>
  <c r="BY100" i="1"/>
  <c r="BZ100" i="1" s="1"/>
  <c r="CN100" i="1" s="1"/>
  <c r="DB100" i="1" s="1"/>
  <c r="DP100" i="1" s="1"/>
  <c r="DQ100" i="1" s="1"/>
  <c r="DO99" i="1"/>
  <c r="CM99" i="1"/>
  <c r="DO96" i="1"/>
  <c r="CM96" i="1"/>
  <c r="DO95" i="1"/>
  <c r="CM95" i="1"/>
  <c r="DO94" i="1"/>
  <c r="CM94" i="1"/>
  <c r="DO89" i="1"/>
  <c r="DA89" i="1"/>
  <c r="CM89" i="1"/>
  <c r="BY89" i="1"/>
  <c r="BZ89" i="1" s="1"/>
  <c r="DO87" i="1"/>
  <c r="DA87" i="1"/>
  <c r="CM87" i="1"/>
  <c r="BY87" i="1"/>
  <c r="AX86" i="1"/>
  <c r="BL86" i="1" s="1"/>
  <c r="BZ86" i="1" s="1"/>
  <c r="CN86" i="1" s="1"/>
  <c r="DB86" i="1" s="1"/>
  <c r="DP86" i="1" s="1"/>
  <c r="DQ86" i="1" s="1"/>
  <c r="AW86" i="1"/>
  <c r="AX84" i="1"/>
  <c r="BL84" i="1" s="1"/>
  <c r="AW84" i="1"/>
  <c r="AX82" i="1"/>
  <c r="BL82" i="1" s="1"/>
  <c r="BZ82" i="1" s="1"/>
  <c r="CN82" i="1" s="1"/>
  <c r="DB82" i="1" s="1"/>
  <c r="DP82" i="1" s="1"/>
  <c r="DQ82" i="1" s="1"/>
  <c r="AW82" i="1"/>
  <c r="DA99" i="1"/>
  <c r="DA98" i="1"/>
  <c r="BY98" i="1"/>
  <c r="BZ98" i="1" s="1"/>
  <c r="CN98" i="1" s="1"/>
  <c r="DB98" i="1" s="1"/>
  <c r="DP98" i="1" s="1"/>
  <c r="DQ98" i="1" s="1"/>
  <c r="BZ96" i="1"/>
  <c r="CN96" i="1" s="1"/>
  <c r="DB96" i="1" s="1"/>
  <c r="DP96" i="1" s="1"/>
  <c r="DQ96" i="1" s="1"/>
  <c r="DA95" i="1"/>
  <c r="BY95" i="1"/>
  <c r="BZ95" i="1" s="1"/>
  <c r="CN95" i="1" s="1"/>
  <c r="BY94" i="1"/>
  <c r="BZ94" i="1" s="1"/>
  <c r="CN94" i="1" s="1"/>
  <c r="DB94" i="1" s="1"/>
  <c r="DP94" i="1" s="1"/>
  <c r="DQ94" i="1" s="1"/>
  <c r="DO93" i="1"/>
  <c r="DA93" i="1"/>
  <c r="CM93" i="1"/>
  <c r="BY93" i="1"/>
  <c r="BZ93" i="1" s="1"/>
  <c r="CN93" i="1" s="1"/>
  <c r="DB93" i="1" s="1"/>
  <c r="DP93" i="1" s="1"/>
  <c r="DQ93" i="1" s="1"/>
  <c r="DO92" i="1"/>
  <c r="DA92" i="1"/>
  <c r="CM92" i="1"/>
  <c r="BY92" i="1"/>
  <c r="BZ92" i="1" s="1"/>
  <c r="CN92" i="1" s="1"/>
  <c r="DB92" i="1" s="1"/>
  <c r="DP92" i="1" s="1"/>
  <c r="DQ92" i="1" s="1"/>
  <c r="DO91" i="1"/>
  <c r="DA91" i="1"/>
  <c r="CM91" i="1"/>
  <c r="BY91" i="1"/>
  <c r="BZ91" i="1" s="1"/>
  <c r="CN91" i="1" s="1"/>
  <c r="DB91" i="1" s="1"/>
  <c r="DP91" i="1" s="1"/>
  <c r="DQ91" i="1" s="1"/>
  <c r="DO90" i="1"/>
  <c r="BL85" i="1"/>
  <c r="BZ85" i="1" s="1"/>
  <c r="CN85" i="1" s="1"/>
  <c r="DB85" i="1" s="1"/>
  <c r="DP85" i="1" s="1"/>
  <c r="DQ85" i="1" s="1"/>
  <c r="DO84" i="1"/>
  <c r="DA84" i="1"/>
  <c r="CM84" i="1"/>
  <c r="BY84" i="1"/>
  <c r="BK84" i="1"/>
  <c r="DK175" i="1"/>
  <c r="DC175" i="1"/>
  <c r="DO80" i="1"/>
  <c r="DO175" i="1" s="1"/>
  <c r="CU175" i="1"/>
  <c r="CI175" i="1"/>
  <c r="CA175" i="1"/>
  <c r="CM80" i="1"/>
  <c r="CM175" i="1" s="1"/>
  <c r="BS175" i="1"/>
  <c r="BG175" i="1"/>
  <c r="AY175" i="1"/>
  <c r="BK80" i="1"/>
  <c r="BK175" i="1" s="1"/>
  <c r="AZ175" i="1"/>
  <c r="BD175" i="1"/>
  <c r="BH175" i="1"/>
  <c r="BN175" i="1"/>
  <c r="BR175" i="1"/>
  <c r="BV175" i="1"/>
  <c r="CB175" i="1"/>
  <c r="CF175" i="1"/>
  <c r="CJ175" i="1"/>
  <c r="CP175" i="1"/>
  <c r="CT175" i="1"/>
  <c r="CX175" i="1"/>
  <c r="DH175" i="1"/>
  <c r="DL175" i="1"/>
  <c r="DO73" i="1"/>
  <c r="DP73" i="1"/>
  <c r="DQ73" i="1" s="1"/>
  <c r="DO65" i="1"/>
  <c r="DA65" i="1"/>
  <c r="DB65" i="1" s="1"/>
  <c r="DP65" i="1" s="1"/>
  <c r="DQ65" i="1" s="1"/>
  <c r="DO63" i="1"/>
  <c r="DA63" i="1"/>
  <c r="DB63" i="1" s="1"/>
  <c r="DP63" i="1" s="1"/>
  <c r="DQ63" i="1" s="1"/>
  <c r="DO61" i="1"/>
  <c r="DA61" i="1"/>
  <c r="DB61" i="1" s="1"/>
  <c r="DP61" i="1" s="1"/>
  <c r="DQ61" i="1" s="1"/>
  <c r="DO59" i="1"/>
  <c r="DA59" i="1"/>
  <c r="DB59" i="1" s="1"/>
  <c r="DP59" i="1" s="1"/>
  <c r="DQ59" i="1" s="1"/>
  <c r="DO57" i="1"/>
  <c r="DA57" i="1"/>
  <c r="DB57" i="1" s="1"/>
  <c r="DP57" i="1" s="1"/>
  <c r="DQ57" i="1" s="1"/>
  <c r="DO55" i="1"/>
  <c r="DA55" i="1"/>
  <c r="DB55" i="1" s="1"/>
  <c r="DP55" i="1" s="1"/>
  <c r="DQ55" i="1" s="1"/>
  <c r="DO46" i="1"/>
  <c r="DA46" i="1"/>
  <c r="CM46" i="1"/>
  <c r="CN46" i="1" s="1"/>
  <c r="BY45" i="1"/>
  <c r="BZ45" i="1" s="1"/>
  <c r="CN45" i="1" s="1"/>
  <c r="BZ44" i="1"/>
  <c r="CN44" i="1" s="1"/>
  <c r="DB44" i="1" s="1"/>
  <c r="DP44" i="1" s="1"/>
  <c r="DQ44" i="1" s="1"/>
  <c r="BZ43" i="1"/>
  <c r="CN43" i="1" s="1"/>
  <c r="DB43" i="1" s="1"/>
  <c r="DP43" i="1" s="1"/>
  <c r="DQ43" i="1" s="1"/>
  <c r="BZ42" i="1"/>
  <c r="CN42" i="1" s="1"/>
  <c r="DB42" i="1" s="1"/>
  <c r="DP42" i="1" s="1"/>
  <c r="DQ42" i="1" s="1"/>
  <c r="BZ41" i="1"/>
  <c r="CN41" i="1" s="1"/>
  <c r="DB41" i="1" s="1"/>
  <c r="DP41" i="1" s="1"/>
  <c r="DQ41" i="1" s="1"/>
  <c r="BZ40" i="1"/>
  <c r="CN40" i="1" s="1"/>
  <c r="DB40" i="1" s="1"/>
  <c r="DP40" i="1" s="1"/>
  <c r="DQ40" i="1" s="1"/>
  <c r="BZ39" i="1"/>
  <c r="CN39" i="1" s="1"/>
  <c r="DB39" i="1" s="1"/>
  <c r="DP39" i="1" s="1"/>
  <c r="DQ39" i="1" s="1"/>
  <c r="DM78" i="1"/>
  <c r="DI78" i="1"/>
  <c r="DE78" i="1"/>
  <c r="CY78" i="1"/>
  <c r="CU78" i="1"/>
  <c r="CQ78" i="1"/>
  <c r="CK78" i="1"/>
  <c r="CG78" i="1"/>
  <c r="CC78" i="1"/>
  <c r="BW78" i="1"/>
  <c r="DE175" i="1"/>
  <c r="CS175" i="1"/>
  <c r="CK175" i="1"/>
  <c r="CC175" i="1"/>
  <c r="BQ175" i="1"/>
  <c r="BI175" i="1"/>
  <c r="BA175" i="1"/>
  <c r="DP77" i="1"/>
  <c r="DQ77" i="1" s="1"/>
  <c r="DO77" i="1"/>
  <c r="DO69" i="1"/>
  <c r="DO45" i="1"/>
  <c r="DA45" i="1"/>
  <c r="CM45" i="1"/>
  <c r="DG31" i="1"/>
  <c r="AJ26" i="1"/>
  <c r="H24" i="1"/>
  <c r="H176" i="1" s="1"/>
  <c r="DM7" i="1"/>
  <c r="DM24" i="1" s="1"/>
  <c r="DK7" i="1"/>
  <c r="DK24" i="1" s="1"/>
  <c r="DK176" i="1" s="1"/>
  <c r="DI7" i="1"/>
  <c r="DI24" i="1" s="1"/>
  <c r="DG7" i="1"/>
  <c r="DG24" i="1" s="1"/>
  <c r="DG176" i="1" s="1"/>
  <c r="DE7" i="1"/>
  <c r="DE24" i="1" s="1"/>
  <c r="DC7" i="1"/>
  <c r="CY7" i="1"/>
  <c r="CY24" i="1" s="1"/>
  <c r="CW7" i="1"/>
  <c r="CW24" i="1" s="1"/>
  <c r="CW176" i="1" s="1"/>
  <c r="CU7" i="1"/>
  <c r="CU24" i="1" s="1"/>
  <c r="CU176" i="1" s="1"/>
  <c r="CS7" i="1"/>
  <c r="CS24" i="1" s="1"/>
  <c r="CQ7" i="1"/>
  <c r="CQ24" i="1" s="1"/>
  <c r="CO7" i="1"/>
  <c r="CK7" i="1"/>
  <c r="CK24" i="1" s="1"/>
  <c r="CI7" i="1"/>
  <c r="CI24" i="1" s="1"/>
  <c r="CG7" i="1"/>
  <c r="CG24" i="1" s="1"/>
  <c r="CE7" i="1"/>
  <c r="CE24" i="1" s="1"/>
  <c r="CC7" i="1"/>
  <c r="CC24" i="1" s="1"/>
  <c r="CA7" i="1"/>
  <c r="BW7" i="1"/>
  <c r="BW24" i="1" s="1"/>
  <c r="BU7" i="1"/>
  <c r="BU24" i="1" s="1"/>
  <c r="BS7" i="1"/>
  <c r="BS24" i="1" s="1"/>
  <c r="BQ7" i="1"/>
  <c r="BQ24" i="1" s="1"/>
  <c r="BO7" i="1"/>
  <c r="BO24" i="1" s="1"/>
  <c r="BM7" i="1"/>
  <c r="BI7" i="1"/>
  <c r="BI24" i="1" s="1"/>
  <c r="BG7" i="1"/>
  <c r="BG24" i="1" s="1"/>
  <c r="BE7" i="1"/>
  <c r="BE24" i="1" s="1"/>
  <c r="BC7" i="1"/>
  <c r="BC24" i="1" s="1"/>
  <c r="BA7" i="1"/>
  <c r="BA24" i="1" s="1"/>
  <c r="AY7" i="1"/>
  <c r="AU7" i="1"/>
  <c r="AU24" i="1" s="1"/>
  <c r="AS7" i="1"/>
  <c r="AS24" i="1" s="1"/>
  <c r="AQ7" i="1"/>
  <c r="AQ24" i="1" s="1"/>
  <c r="AO7" i="1"/>
  <c r="AO24" i="1" s="1"/>
  <c r="AM7" i="1"/>
  <c r="AM24" i="1" s="1"/>
  <c r="AK7" i="1"/>
  <c r="AG7" i="1"/>
  <c r="AG24" i="1" s="1"/>
  <c r="AE7" i="1"/>
  <c r="AE24" i="1" s="1"/>
  <c r="AC7" i="1"/>
  <c r="AC24" i="1" s="1"/>
  <c r="AA7" i="1"/>
  <c r="AA24" i="1" s="1"/>
  <c r="Y7" i="1"/>
  <c r="Y24" i="1" s="1"/>
  <c r="W7" i="1"/>
  <c r="DN7" i="1"/>
  <c r="DN24" i="1" s="1"/>
  <c r="DL7" i="1"/>
  <c r="DL24" i="1" s="1"/>
  <c r="DL176" i="1" s="1"/>
  <c r="DJ7" i="1"/>
  <c r="DJ24" i="1" s="1"/>
  <c r="DH7" i="1"/>
  <c r="DH24" i="1" s="1"/>
  <c r="DH176" i="1" s="1"/>
  <c r="DF7" i="1"/>
  <c r="DF24" i="1" s="1"/>
  <c r="DD7" i="1"/>
  <c r="DD24" i="1" s="1"/>
  <c r="CZ7" i="1"/>
  <c r="CZ24" i="1" s="1"/>
  <c r="CX7" i="1"/>
  <c r="CX24" i="1" s="1"/>
  <c r="CX176" i="1" s="1"/>
  <c r="CV7" i="1"/>
  <c r="CV24" i="1" s="1"/>
  <c r="CT7" i="1"/>
  <c r="CT24" i="1" s="1"/>
  <c r="CR7" i="1"/>
  <c r="CR24" i="1" s="1"/>
  <c r="CP7" i="1"/>
  <c r="CP24" i="1" s="1"/>
  <c r="CL7" i="1"/>
  <c r="CL24" i="1" s="1"/>
  <c r="CJ7" i="1"/>
  <c r="CJ24" i="1" s="1"/>
  <c r="CH7" i="1"/>
  <c r="CH24" i="1" s="1"/>
  <c r="CF7" i="1"/>
  <c r="CF24" i="1" s="1"/>
  <c r="CD7" i="1"/>
  <c r="CD24" i="1" s="1"/>
  <c r="CB7" i="1"/>
  <c r="CB24" i="1" s="1"/>
  <c r="BX7" i="1"/>
  <c r="BX24" i="1" s="1"/>
  <c r="BV7" i="1"/>
  <c r="BV24" i="1" s="1"/>
  <c r="BT7" i="1"/>
  <c r="BT24" i="1" s="1"/>
  <c r="BR7" i="1"/>
  <c r="BR24" i="1" s="1"/>
  <c r="BP7" i="1"/>
  <c r="BP24" i="1" s="1"/>
  <c r="BN7" i="1"/>
  <c r="BN24" i="1" s="1"/>
  <c r="BJ7" i="1"/>
  <c r="BJ24" i="1" s="1"/>
  <c r="BH7" i="1"/>
  <c r="BH24" i="1" s="1"/>
  <c r="BF7" i="1"/>
  <c r="BF24" i="1" s="1"/>
  <c r="BD7" i="1"/>
  <c r="BD24" i="1" s="1"/>
  <c r="BB7" i="1"/>
  <c r="BB24" i="1" s="1"/>
  <c r="AZ7" i="1"/>
  <c r="AZ24" i="1" s="1"/>
  <c r="AV7" i="1"/>
  <c r="AV24" i="1" s="1"/>
  <c r="AT7" i="1"/>
  <c r="AT24" i="1" s="1"/>
  <c r="AR7" i="1"/>
  <c r="AR24" i="1" s="1"/>
  <c r="AP7" i="1"/>
  <c r="AP24" i="1" s="1"/>
  <c r="AN7" i="1"/>
  <c r="AN24" i="1" s="1"/>
  <c r="AL7" i="1"/>
  <c r="AL24" i="1" s="1"/>
  <c r="AH7" i="1"/>
  <c r="AH24" i="1" s="1"/>
  <c r="AF7" i="1"/>
  <c r="AF24" i="1" s="1"/>
  <c r="AD7" i="1"/>
  <c r="AD24" i="1" s="1"/>
  <c r="AB7" i="1"/>
  <c r="AB24" i="1" s="1"/>
  <c r="Z7" i="1"/>
  <c r="Z24" i="1" s="1"/>
  <c r="X7" i="1"/>
  <c r="X24" i="1" s="1"/>
  <c r="CM27" i="1"/>
  <c r="DA27" i="1"/>
  <c r="DO27" i="1"/>
  <c r="DM31" i="1"/>
  <c r="DE31" i="1"/>
  <c r="CS31" i="1"/>
  <c r="CK31" i="1"/>
  <c r="CL31" i="1"/>
  <c r="CR31" i="1"/>
  <c r="CV31" i="1"/>
  <c r="CZ31" i="1"/>
  <c r="DF31" i="1"/>
  <c r="DJ31" i="1"/>
  <c r="DN31" i="1"/>
  <c r="BY19" i="1"/>
  <c r="CM19" i="1"/>
  <c r="DA19" i="1"/>
  <c r="DO19" i="1"/>
  <c r="AJ19" i="1"/>
  <c r="AX19" i="1" s="1"/>
  <c r="BL19" i="1" s="1"/>
  <c r="BZ19" i="1" s="1"/>
  <c r="AJ15" i="1"/>
  <c r="AX15" i="1" s="1"/>
  <c r="BL15" i="1" s="1"/>
  <c r="BZ15" i="1" s="1"/>
  <c r="CN15" i="1" s="1"/>
  <c r="DB15" i="1" s="1"/>
  <c r="DP15" i="1" s="1"/>
  <c r="DQ15" i="1" s="1"/>
  <c r="AJ11" i="1"/>
  <c r="AX11" i="1" s="1"/>
  <c r="BL11" i="1" s="1"/>
  <c r="BZ11" i="1" s="1"/>
  <c r="CN11" i="1" s="1"/>
  <c r="DB11" i="1" s="1"/>
  <c r="DP11" i="1" s="1"/>
  <c r="DQ11" i="1" s="1"/>
  <c r="AJ16" i="1"/>
  <c r="AX16" i="1" s="1"/>
  <c r="BL16" i="1" s="1"/>
  <c r="BZ16" i="1" s="1"/>
  <c r="CN16" i="1" s="1"/>
  <c r="DB16" i="1" s="1"/>
  <c r="DP16" i="1" s="1"/>
  <c r="DQ16" i="1" s="1"/>
  <c r="AJ12" i="1"/>
  <c r="AX12" i="1" s="1"/>
  <c r="BL12" i="1" s="1"/>
  <c r="BZ12" i="1" s="1"/>
  <c r="CN12" i="1" s="1"/>
  <c r="DB12" i="1" s="1"/>
  <c r="DP12" i="1" s="1"/>
  <c r="DQ12" i="1" s="1"/>
  <c r="AJ9" i="1"/>
  <c r="AX9" i="1" s="1"/>
  <c r="BL9" i="1" s="1"/>
  <c r="BZ9" i="1" s="1"/>
  <c r="CN9" i="1" s="1"/>
  <c r="DB9" i="1" s="1"/>
  <c r="DP9" i="1" s="1"/>
  <c r="DQ9" i="1" s="1"/>
  <c r="CN184" i="1" l="1"/>
  <c r="DB184" i="1" s="1"/>
  <c r="DP184" i="1" s="1"/>
  <c r="DQ184" i="1" s="1"/>
  <c r="BM206" i="2"/>
  <c r="CA206" i="2" s="1"/>
  <c r="CO206" i="2" s="1"/>
  <c r="DC206" i="2" s="1"/>
  <c r="DQ206" i="2" s="1"/>
  <c r="DR206" i="2" s="1"/>
  <c r="DB46" i="1"/>
  <c r="DP46" i="1" s="1"/>
  <c r="DQ46" i="1" s="1"/>
  <c r="DB95" i="1"/>
  <c r="DP95" i="1" s="1"/>
  <c r="DQ95" i="1" s="1"/>
  <c r="CN89" i="1"/>
  <c r="DB89" i="1" s="1"/>
  <c r="DP89" i="1" s="1"/>
  <c r="DQ89" i="1" s="1"/>
  <c r="DB22" i="1"/>
  <c r="DP22" i="1" s="1"/>
  <c r="DQ22" i="1" s="1"/>
  <c r="DB48" i="1"/>
  <c r="DP48" i="1" s="1"/>
  <c r="DQ48" i="1" s="1"/>
  <c r="DB52" i="1"/>
  <c r="DP52" i="1" s="1"/>
  <c r="DQ52" i="1" s="1"/>
  <c r="BZ185" i="1"/>
  <c r="CN185" i="1" s="1"/>
  <c r="DB185" i="1" s="1"/>
  <c r="DP185" i="1" s="1"/>
  <c r="DQ185" i="1" s="1"/>
  <c r="BO79" i="2"/>
  <c r="BO86" i="2"/>
  <c r="BP185" i="2"/>
  <c r="CA203" i="2"/>
  <c r="DS72" i="2"/>
  <c r="DT72" i="2" s="1"/>
  <c r="DE72" i="2"/>
  <c r="DS76" i="2"/>
  <c r="DT76" i="2" s="1"/>
  <c r="DE76" i="2"/>
  <c r="DS80" i="2"/>
  <c r="DT80" i="2" s="1"/>
  <c r="DE80" i="2"/>
  <c r="CC83" i="2"/>
  <c r="CQ83" i="2" s="1"/>
  <c r="DS87" i="2"/>
  <c r="DT87" i="2" s="1"/>
  <c r="DE87" i="2"/>
  <c r="DS200" i="2"/>
  <c r="DT200" i="2" s="1"/>
  <c r="DE200" i="2"/>
  <c r="DE77" i="2"/>
  <c r="DS77" i="2"/>
  <c r="DT77" i="2" s="1"/>
  <c r="CC79" i="2"/>
  <c r="CQ79" i="2" s="1"/>
  <c r="DE81" i="2"/>
  <c r="DS81" i="2"/>
  <c r="DT81" i="2" s="1"/>
  <c r="DE84" i="2"/>
  <c r="DS84" i="2"/>
  <c r="DT84" i="2" s="1"/>
  <c r="CC86" i="2"/>
  <c r="CQ86" i="2" s="1"/>
  <c r="CD185" i="2"/>
  <c r="CR185" i="2" s="1"/>
  <c r="DF185" i="2" s="1"/>
  <c r="DG185" i="2" s="1"/>
  <c r="DS194" i="2"/>
  <c r="DT194" i="2" s="1"/>
  <c r="DE194" i="2"/>
  <c r="DS199" i="2"/>
  <c r="DT199" i="2" s="1"/>
  <c r="DE199" i="2"/>
  <c r="CO203" i="2"/>
  <c r="DC203" i="2" s="1"/>
  <c r="DQ203" i="2" s="1"/>
  <c r="DR203" i="2" s="1"/>
  <c r="BO75" i="2"/>
  <c r="CC75" i="2" s="1"/>
  <c r="CQ75" i="2" s="1"/>
  <c r="BP182" i="2"/>
  <c r="CD182" i="2" s="1"/>
  <c r="CR182" i="2" s="1"/>
  <c r="DF182" i="2" s="1"/>
  <c r="DG182" i="2" s="1"/>
  <c r="CD187" i="2"/>
  <c r="CR187" i="2" s="1"/>
  <c r="DF187" i="2" s="1"/>
  <c r="DG187" i="2" s="1"/>
  <c r="CD189" i="2"/>
  <c r="CR189" i="2" s="1"/>
  <c r="DF189" i="2" s="1"/>
  <c r="DG189" i="2" s="1"/>
  <c r="BN191" i="2"/>
  <c r="CB191" i="2" s="1"/>
  <c r="CP191" i="2" s="1"/>
  <c r="DD191" i="2" s="1"/>
  <c r="DE191" i="2" s="1"/>
  <c r="CC195" i="2"/>
  <c r="CQ195" i="2" s="1"/>
  <c r="CC196" i="2"/>
  <c r="CQ196" i="2" s="1"/>
  <c r="CC197" i="2"/>
  <c r="CQ197" i="2" s="1"/>
  <c r="CC198" i="2"/>
  <c r="CQ198" i="2" s="1"/>
  <c r="CA201" i="2"/>
  <c r="CO201" i="2" s="1"/>
  <c r="DC201" i="2" s="1"/>
  <c r="DQ201" i="2" s="1"/>
  <c r="DR201" i="2" s="1"/>
  <c r="P211" i="2"/>
  <c r="BO73" i="2"/>
  <c r="CC73" i="2" s="1"/>
  <c r="CQ73" i="2" s="1"/>
  <c r="CA94" i="2"/>
  <c r="CO94" i="2" s="1"/>
  <c r="DC94" i="2" s="1"/>
  <c r="DQ94" i="2" s="1"/>
  <c r="DR94" i="2" s="1"/>
  <c r="BM93" i="2"/>
  <c r="CA93" i="2" s="1"/>
  <c r="CO93" i="2" s="1"/>
  <c r="DC93" i="2" s="1"/>
  <c r="DQ93" i="2" s="1"/>
  <c r="DR93" i="2" s="1"/>
  <c r="DS74" i="2"/>
  <c r="DT74" i="2" s="1"/>
  <c r="DE74" i="2"/>
  <c r="DS78" i="2"/>
  <c r="DT78" i="2" s="1"/>
  <c r="DE78" i="2"/>
  <c r="DS82" i="2"/>
  <c r="DT82" i="2" s="1"/>
  <c r="DE82" i="2"/>
  <c r="DS85" i="2"/>
  <c r="DT85" i="2" s="1"/>
  <c r="DE85" i="2"/>
  <c r="BP186" i="2"/>
  <c r="CD186" i="2" s="1"/>
  <c r="CR186" i="2" s="1"/>
  <c r="DF186" i="2" s="1"/>
  <c r="DG186" i="2" s="1"/>
  <c r="BP188" i="2"/>
  <c r="CD188" i="2" s="1"/>
  <c r="CR188" i="2" s="1"/>
  <c r="DF188" i="2" s="1"/>
  <c r="DG188" i="2" s="1"/>
  <c r="BN190" i="2"/>
  <c r="CB190" i="2" s="1"/>
  <c r="CP190" i="2" s="1"/>
  <c r="DD190" i="2" s="1"/>
  <c r="DE190" i="2" s="1"/>
  <c r="CA202" i="2"/>
  <c r="CO202" i="2" s="1"/>
  <c r="DC202" i="2" s="1"/>
  <c r="DQ202" i="2" s="1"/>
  <c r="DR202" i="2" s="1"/>
  <c r="BM205" i="2"/>
  <c r="CA205" i="2" s="1"/>
  <c r="CO205" i="2" s="1"/>
  <c r="DC205" i="2" s="1"/>
  <c r="DQ205" i="2" s="1"/>
  <c r="DR205" i="2" s="1"/>
  <c r="W24" i="1"/>
  <c r="AI7" i="1"/>
  <c r="AJ7" i="1"/>
  <c r="AK24" i="1"/>
  <c r="AW7" i="1"/>
  <c r="AW24" i="1" s="1"/>
  <c r="AY24" i="1"/>
  <c r="BK7" i="1"/>
  <c r="BK24" i="1" s="1"/>
  <c r="BM24" i="1"/>
  <c r="BY7" i="1"/>
  <c r="BY24" i="1" s="1"/>
  <c r="CA24" i="1"/>
  <c r="CM7" i="1"/>
  <c r="CM24" i="1" s="1"/>
  <c r="DA7" i="1"/>
  <c r="DA24" i="1" s="1"/>
  <c r="CO24" i="1"/>
  <c r="DC24" i="1"/>
  <c r="DC176" i="1" s="1"/>
  <c r="DO7" i="1"/>
  <c r="DO24" i="1" s="1"/>
  <c r="DB45" i="1"/>
  <c r="DP45" i="1" s="1"/>
  <c r="DQ45" i="1" s="1"/>
  <c r="BZ84" i="1"/>
  <c r="CN84" i="1" s="1"/>
  <c r="DB84" i="1" s="1"/>
  <c r="DP84" i="1" s="1"/>
  <c r="DQ84" i="1" s="1"/>
  <c r="DB111" i="1"/>
  <c r="DP111" i="1" s="1"/>
  <c r="DQ111" i="1" s="1"/>
  <c r="AJ189" i="1"/>
  <c r="AX188" i="1"/>
  <c r="AI8" i="1"/>
  <c r="AJ8" i="1"/>
  <c r="AX8" i="1" s="1"/>
  <c r="BL8" i="1" s="1"/>
  <c r="BZ8" i="1" s="1"/>
  <c r="CN8" i="1" s="1"/>
  <c r="DB8" i="1" s="1"/>
  <c r="DP8" i="1" s="1"/>
  <c r="DQ8" i="1" s="1"/>
  <c r="CN27" i="1"/>
  <c r="DB27" i="1" s="1"/>
  <c r="DP27" i="1" s="1"/>
  <c r="DQ27" i="1" s="1"/>
  <c r="CM31" i="1"/>
  <c r="DO31" i="1"/>
  <c r="BL78" i="1"/>
  <c r="BZ33" i="1"/>
  <c r="BK78" i="1"/>
  <c r="CM78" i="1"/>
  <c r="AX175" i="1"/>
  <c r="BL80" i="1"/>
  <c r="CN99" i="1"/>
  <c r="DB99" i="1" s="1"/>
  <c r="DP99" i="1" s="1"/>
  <c r="DQ99" i="1" s="1"/>
  <c r="BZ87" i="1"/>
  <c r="CN87" i="1" s="1"/>
  <c r="DB87" i="1" s="1"/>
  <c r="DP87" i="1" s="1"/>
  <c r="DQ87" i="1" s="1"/>
  <c r="CN19" i="1"/>
  <c r="DB19" i="1" s="1"/>
  <c r="DP19" i="1" s="1"/>
  <c r="DQ19" i="1" s="1"/>
  <c r="CV176" i="1"/>
  <c r="CZ176" i="1"/>
  <c r="DF176" i="1"/>
  <c r="DJ176" i="1"/>
  <c r="DN176" i="1"/>
  <c r="CY176" i="1"/>
  <c r="DE176" i="1"/>
  <c r="DI176" i="1"/>
  <c r="DM176" i="1"/>
  <c r="AX26" i="1"/>
  <c r="CN101" i="1"/>
  <c r="DB101" i="1" s="1"/>
  <c r="DP101" i="1" s="1"/>
  <c r="DQ101" i="1" s="1"/>
  <c r="DQ178" i="1"/>
  <c r="DQ180" i="1" s="1"/>
  <c r="DP180" i="1"/>
  <c r="DO180" i="1"/>
  <c r="BZ10" i="1"/>
  <c r="CN10" i="1" s="1"/>
  <c r="DB10" i="1" s="1"/>
  <c r="DP10" i="1" s="1"/>
  <c r="DQ10" i="1" s="1"/>
  <c r="BZ18" i="1"/>
  <c r="CN18" i="1" s="1"/>
  <c r="DB18" i="1" s="1"/>
  <c r="DP18" i="1" s="1"/>
  <c r="DQ18" i="1" s="1"/>
  <c r="BL17" i="1"/>
  <c r="BZ17" i="1" s="1"/>
  <c r="CN17" i="1" s="1"/>
  <c r="DB17" i="1" s="1"/>
  <c r="DP17" i="1" s="1"/>
  <c r="DQ17" i="1" s="1"/>
  <c r="DA31" i="1"/>
  <c r="BZ35" i="1"/>
  <c r="CN35" i="1" s="1"/>
  <c r="DB35" i="1" s="1"/>
  <c r="DP35" i="1" s="1"/>
  <c r="DQ35" i="1" s="1"/>
  <c r="BZ37" i="1"/>
  <c r="CN37" i="1" s="1"/>
  <c r="DB37" i="1" s="1"/>
  <c r="DP37" i="1" s="1"/>
  <c r="DQ37" i="1" s="1"/>
  <c r="BY175" i="1"/>
  <c r="DA175" i="1"/>
  <c r="BL20" i="1"/>
  <c r="BZ20" i="1" s="1"/>
  <c r="CN20" i="1" s="1"/>
  <c r="DB20" i="1" s="1"/>
  <c r="DP20" i="1" s="1"/>
  <c r="DQ20" i="1" s="1"/>
  <c r="BY78" i="1"/>
  <c r="DA78" i="1"/>
  <c r="DO78" i="1"/>
  <c r="DB50" i="1"/>
  <c r="DP50" i="1" s="1"/>
  <c r="DQ50" i="1" s="1"/>
  <c r="DB54" i="1"/>
  <c r="DP54" i="1" s="1"/>
  <c r="DQ54" i="1" s="1"/>
  <c r="AW175" i="1"/>
  <c r="BZ81" i="1"/>
  <c r="CN81" i="1" s="1"/>
  <c r="DB81" i="1" s="1"/>
  <c r="DP81" i="1" s="1"/>
  <c r="DQ81" i="1" s="1"/>
  <c r="BK186" i="1"/>
  <c r="BL183" i="1"/>
  <c r="CM186" i="1"/>
  <c r="DA186" i="1"/>
  <c r="DO186" i="1"/>
  <c r="DS198" i="2" l="1"/>
  <c r="DT198" i="2" s="1"/>
  <c r="DE198" i="2"/>
  <c r="DS196" i="2"/>
  <c r="DT196" i="2" s="1"/>
  <c r="DE196" i="2"/>
  <c r="DE75" i="2"/>
  <c r="DS75" i="2"/>
  <c r="DT75" i="2" s="1"/>
  <c r="DE79" i="2"/>
  <c r="DS79" i="2"/>
  <c r="DT79" i="2" s="1"/>
  <c r="DE73" i="2"/>
  <c r="DS73" i="2"/>
  <c r="DT73" i="2" s="1"/>
  <c r="DS197" i="2"/>
  <c r="DT197" i="2" s="1"/>
  <c r="DE197" i="2"/>
  <c r="DS195" i="2"/>
  <c r="DT195" i="2" s="1"/>
  <c r="DE195" i="2"/>
  <c r="DE86" i="2"/>
  <c r="DS86" i="2"/>
  <c r="DT86" i="2" s="1"/>
  <c r="DS83" i="2"/>
  <c r="DT83" i="2" s="1"/>
  <c r="DE83" i="2"/>
  <c r="BL186" i="1"/>
  <c r="BZ183" i="1"/>
  <c r="BL175" i="1"/>
  <c r="BZ80" i="1"/>
  <c r="BZ78" i="1"/>
  <c r="CN33" i="1"/>
  <c r="AX189" i="1"/>
  <c r="BL188" i="1"/>
  <c r="DA176" i="1"/>
  <c r="AI24" i="1"/>
  <c r="BL26" i="1"/>
  <c r="DO176" i="1"/>
  <c r="AJ24" i="1"/>
  <c r="AX7" i="1"/>
  <c r="BL189" i="1" l="1"/>
  <c r="BZ188" i="1"/>
  <c r="CN78" i="1"/>
  <c r="DB33" i="1"/>
  <c r="BZ175" i="1"/>
  <c r="CN80" i="1"/>
  <c r="BZ186" i="1"/>
  <c r="CN183" i="1"/>
  <c r="AX24" i="1"/>
  <c r="BL7" i="1"/>
  <c r="BZ26" i="1"/>
  <c r="CN26" i="1" s="1"/>
  <c r="BL24" i="1" l="1"/>
  <c r="BZ7" i="1"/>
  <c r="CN186" i="1"/>
  <c r="DB183" i="1"/>
  <c r="CN175" i="1"/>
  <c r="DB80" i="1"/>
  <c r="DB78" i="1"/>
  <c r="DP33" i="1"/>
  <c r="BZ189" i="1"/>
  <c r="CN188" i="1"/>
  <c r="DB26" i="1"/>
  <c r="CN31" i="1"/>
  <c r="CN189" i="1" l="1"/>
  <c r="DB188" i="1"/>
  <c r="DP78" i="1"/>
  <c r="DQ33" i="1"/>
  <c r="DQ78" i="1" s="1"/>
  <c r="DB175" i="1"/>
  <c r="DP80" i="1"/>
  <c r="DB186" i="1"/>
  <c r="DP183" i="1"/>
  <c r="BZ24" i="1"/>
  <c r="CN7" i="1"/>
  <c r="DB7" i="1" s="1"/>
  <c r="DP26" i="1"/>
  <c r="DB31" i="1"/>
  <c r="DB24" i="1" l="1"/>
  <c r="DB176" i="1" s="1"/>
  <c r="DP7" i="1"/>
  <c r="DP186" i="1"/>
  <c r="DQ183" i="1"/>
  <c r="DQ186" i="1" s="1"/>
  <c r="DP175" i="1"/>
  <c r="DQ80" i="1"/>
  <c r="DQ175" i="1" s="1"/>
  <c r="DB189" i="1"/>
  <c r="DP188" i="1"/>
  <c r="DP31" i="1"/>
  <c r="DQ26" i="1"/>
  <c r="DQ31" i="1" s="1"/>
  <c r="DQ188" i="1" l="1"/>
  <c r="DQ189" i="1" s="1"/>
  <c r="DP189" i="1"/>
  <c r="DP24" i="1"/>
  <c r="DP176" i="1" s="1"/>
  <c r="DQ7" i="1"/>
  <c r="DQ24" i="1" s="1"/>
  <c r="DQ176" i="1" s="1"/>
  <c r="I11" i="3" l="1"/>
  <c r="E11" i="3" l="1"/>
  <c r="BY31" i="1"/>
  <c r="BM31" i="1"/>
  <c r="BZ31" i="1"/>
  <c r="BN31" i="1"/>
  <c r="BE31" i="1"/>
  <c r="AT31" i="1"/>
  <c r="CH31" i="1"/>
  <c r="BS31" i="1"/>
  <c r="BB31" i="1"/>
  <c r="BH31" i="1"/>
  <c r="CE31" i="1"/>
  <c r="AY31" i="1"/>
  <c r="BA31" i="1"/>
  <c r="AO31" i="1"/>
  <c r="BV31" i="1"/>
  <c r="AV31" i="1"/>
  <c r="BO31" i="1"/>
  <c r="AR31" i="1"/>
  <c r="BD31" i="1"/>
  <c r="AM31" i="1"/>
  <c r="AL31" i="1"/>
  <c r="BQ31" i="1"/>
  <c r="AI31" i="1"/>
  <c r="AU31" i="1"/>
  <c r="BU31" i="1"/>
  <c r="BT31" i="1"/>
  <c r="CD31" i="1"/>
  <c r="BX31" i="1"/>
  <c r="BP31" i="1"/>
  <c r="AW31" i="1"/>
  <c r="AN31" i="1"/>
  <c r="AH31" i="1"/>
  <c r="AX31" i="1"/>
  <c r="CF31" i="1"/>
  <c r="BG31" i="1"/>
  <c r="BK31" i="1"/>
  <c r="AK31" i="1"/>
  <c r="BC31" i="1"/>
  <c r="AQ31" i="1"/>
  <c r="AZ31" i="1"/>
  <c r="BJ31" i="1"/>
  <c r="BI31" i="1"/>
  <c r="AS31" i="1"/>
  <c r="V31" i="1"/>
  <c r="CC31" i="1"/>
  <c r="CA31" i="1"/>
  <c r="BF31" i="1"/>
  <c r="AG31" i="1"/>
  <c r="CG31" i="1"/>
  <c r="CB31" i="1"/>
  <c r="AJ31" i="1"/>
  <c r="BR31" i="1"/>
  <c r="BW31" i="1"/>
  <c r="AP31" i="1"/>
  <c r="BL31" i="1"/>
</calcChain>
</file>

<file path=xl/sharedStrings.xml><?xml version="1.0" encoding="utf-8"?>
<sst xmlns="http://schemas.openxmlformats.org/spreadsheetml/2006/main" count="1727" uniqueCount="1012">
  <si>
    <t>FECHA</t>
  </si>
  <si>
    <t>CLASE</t>
  </si>
  <si>
    <t>CARACTERISTICAS</t>
  </si>
  <si>
    <t>UBICACIÓN</t>
  </si>
  <si>
    <t>MUEBLE</t>
  </si>
  <si>
    <t>VALOR DE</t>
  </si>
  <si>
    <t>VALOR</t>
  </si>
  <si>
    <t>VALOR A</t>
  </si>
  <si>
    <t>$</t>
  </si>
  <si>
    <t>TOTAL</t>
  </si>
  <si>
    <t xml:space="preserve">TOTAL </t>
  </si>
  <si>
    <t xml:space="preserve">VALOR </t>
  </si>
  <si>
    <t>ADQUISICION</t>
  </si>
  <si>
    <t>RESIDUAL</t>
  </si>
  <si>
    <t>DEPRECIAR</t>
  </si>
  <si>
    <t>1999</t>
  </si>
  <si>
    <t>2003</t>
  </si>
  <si>
    <t>2004</t>
  </si>
  <si>
    <t>2005</t>
  </si>
  <si>
    <t>2006</t>
  </si>
  <si>
    <t>2007</t>
  </si>
  <si>
    <t>2009</t>
  </si>
  <si>
    <t>1999-2011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</si>
  <si>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</si>
  <si>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</si>
  <si>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</si>
  <si>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</si>
  <si>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</si>
  <si>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</si>
  <si>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</si>
  <si>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</si>
  <si>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SEPT-12</t>
  </si>
  <si>
    <t>OCT-12</t>
  </si>
  <si>
    <t>NOV-12</t>
  </si>
  <si>
    <t>DIC-12</t>
  </si>
  <si>
    <t>2012</t>
  </si>
  <si>
    <t>1999-2012</t>
  </si>
  <si>
    <t>2013</t>
  </si>
  <si>
    <t>1999-2013</t>
  </si>
  <si>
    <t>1999-2014</t>
  </si>
  <si>
    <t>1999-2015</t>
  </si>
  <si>
    <t>1999-2016</t>
  </si>
  <si>
    <t>1999-2017</t>
  </si>
  <si>
    <t>ene- dic- 2018</t>
  </si>
  <si>
    <t>ACUMULADO</t>
  </si>
  <si>
    <t>ACTUAL</t>
  </si>
  <si>
    <t>INFRAESTRUCTURA</t>
  </si>
  <si>
    <t xml:space="preserve"> 24/06/1999</t>
  </si>
  <si>
    <t>CASA</t>
  </si>
  <si>
    <t>UBICADA EN SAN MIGUEL</t>
  </si>
  <si>
    <t>19/12/2005</t>
  </si>
  <si>
    <t>EDIFICIO  CAJA MUTUAL, SAN SALVADOR</t>
  </si>
  <si>
    <t>EDIFICIO  DE 4 PLANTAS  UBICADO EN SAN SALVADOR</t>
  </si>
  <si>
    <t>MAS COSTO ACUMULADOS DE  INVER.DEL EDIF.  DE LA CAJA</t>
  </si>
  <si>
    <t>07/03/2007</t>
  </si>
  <si>
    <t>MAS COSTO DE INVERSION SUBESTACION ELECTRICA</t>
  </si>
  <si>
    <t>05/02/2008</t>
  </si>
  <si>
    <t>CASETA DE VIGILANCIA</t>
  </si>
  <si>
    <t>CASETA DE VIGILANCIA DE 2 MTS DE LARGO X 1.20</t>
  </si>
  <si>
    <t>27/02/2008</t>
  </si>
  <si>
    <t>PASAMANOS</t>
  </si>
  <si>
    <t>PASAMANOS EMPOTRADO A PARED</t>
  </si>
  <si>
    <t>02/06/2008</t>
  </si>
  <si>
    <t>CONTADOR DE EVENTOS DE RAYOS</t>
  </si>
  <si>
    <t>MARCA INDELEC</t>
  </si>
  <si>
    <t>29/08/2008</t>
  </si>
  <si>
    <t>SISTEMA ELECTRICO</t>
  </si>
  <si>
    <t>25/02/2009</t>
  </si>
  <si>
    <t>BANCO DE CAPACITORES DE 48.3 KVAR</t>
  </si>
  <si>
    <t>MARCA EATON CUTLER HAMMER DE 3 0-60KVAR-240v-60hz</t>
  </si>
  <si>
    <t>07/12/2009</t>
  </si>
  <si>
    <t>TRANSFORMADOR SECO Y SUPRESOR DE TRASCIENTES</t>
  </si>
  <si>
    <t>TRANSFORMADOR:FEDERAL PACIFC MODELO: T242T1505: SUPRESOR DE TRASCIENTES: LIEBERT POWERSURE MODELO: LPM240H160</t>
  </si>
  <si>
    <t>18/12/2009</t>
  </si>
  <si>
    <t>DIVISIONES PARA ARCHIVO GENERAL EN 4º NIVEL</t>
  </si>
  <si>
    <t>16/12/2010</t>
  </si>
  <si>
    <t>EQUIPO DE PROTECCION TRIFASICA</t>
  </si>
  <si>
    <t>MARCA GENERAL ELECTRIC - DE 240V, 1250 AMPERIOS, 3 FASES COMPATIBLE CON ABB</t>
  </si>
  <si>
    <t>30/12/2011</t>
  </si>
  <si>
    <t>TAPIAL</t>
  </si>
  <si>
    <t>CONSTRUCCION DE TAPIAL, SUMINISTRO E INSTALACION DE PORTONES DE ACCESO VEHICULAR Y PUERTAS DE ACCESO PEATONAL EN SECTORES NORTE Y SUR</t>
  </si>
  <si>
    <t>23/11/2012</t>
  </si>
  <si>
    <t>ABRIDORES ANTIPÁNICO</t>
  </si>
  <si>
    <t>ABRIDORES ANTIPÁNICO : DOS EN PUERTA PRINCIPAL DE ACCESO AL EDIFICIO; UNO EN PUERTA ORIENTE Y UNO EN PUERTA DE EMERGENCIA DEL SEGUNDO NIVEL</t>
  </si>
  <si>
    <t>19/10/2015</t>
  </si>
  <si>
    <t>MOTO OPERADOR</t>
  </si>
  <si>
    <t xml:space="preserve">MOTO OPERADOR PARA AUTOMATIZAR EL CIERRE DEL INTERRUPTOR GENERAL EXISTENTE DEL SISTEMA ELECTRICO DEL EDIFICIO. </t>
  </si>
  <si>
    <t>08/06/207</t>
  </si>
  <si>
    <t>PANELES FOTOVOLTAICOS</t>
  </si>
  <si>
    <t>PANELES FOTOVOLTAICOS  CAPACIDAD NOMINAL DE 3kwP, CONSISTE EN PANELES SOLARES FOTOVOLTAICOS Y UN INVERSOR MONOFASICO, ESTRUCTURA DE MONTAJE SOBRE EL TECHO DEL EDIFICIO ES DE ALUMINIO Y LA TORNILLERÍA DE ACERO INOXIDABLE. EL SISTEMA ESTÁ CONECTADO EN TABLERO EN LAS FASES A Y B, Y CUENTA CON UN SISTEMA DE MONITOREO DE ENERGÍA GENERADA POR EL SISTEMA.</t>
  </si>
  <si>
    <t xml:space="preserve">TOTAL              </t>
  </si>
  <si>
    <t>EQUIPO AUTOMOTRIZ</t>
  </si>
  <si>
    <t>AUTOMOVIL ( N-5 819 )</t>
  </si>
  <si>
    <t>MARCA TOYOTA; MODELO  RAV4; COLOR GRIS CLARO; AÑO 2012; CAPACIDAD 5.00 ASS; CLASE AUTOMOVIL;TRACCION 4X4; TIPO RUSTICO; Nº MOTOR:2AZH856748; Nº DE CHASIS GRABADO:JTMBD33VX0D027656; Nº DE CHASIS VIN:N/T.</t>
  </si>
  <si>
    <t>455-180</t>
  </si>
  <si>
    <t>36106-02</t>
  </si>
  <si>
    <t>455-110</t>
  </si>
  <si>
    <t>36104-04</t>
  </si>
  <si>
    <r>
      <t>PICK UP  (N- 7849), DOBLE CABINA, COLOR GRIS</t>
    </r>
    <r>
      <rPr>
        <b/>
        <sz val="6"/>
        <rFont val="Arial"/>
        <family val="2"/>
      </rPr>
      <t>*</t>
    </r>
  </si>
  <si>
    <t>MARCA MAZDA, MODELO BT 50, COLOR GRIS, AÑO 2015, CLASE PICK UP, TRACCIÓN 4X4, TIPO CABINA DOBLE, NÚMERO DE MOTOR WLAT1397309, NÚMERO DE CHASIS GRABADO MM7UNYOW4F0941340.</t>
  </si>
  <si>
    <t>36104-05</t>
  </si>
  <si>
    <t>MARCA CHEVROLET,COLOR GRIS, AÑO 2016</t>
  </si>
  <si>
    <t>MICROBÚS, MODELO ACC16P, CHASIS VIN SIN NÚMERO,CHASIS GRABADO: LZWACAGA366072685; NÚMERO DE MOTOR: LAQUG42220875; CILINDRAJE/MOTOR:1200CC; COLOR : PLATA MÉTALICO; AÑO: 2016, COMBUSTIBLE: GASOLINA; INVENTARIO: 00020735, PLACA No.N-9576.</t>
  </si>
  <si>
    <t>455-181</t>
  </si>
  <si>
    <t>36103-03</t>
  </si>
  <si>
    <t>ASCENSOR DE PASAJEROS*</t>
  </si>
  <si>
    <t>MAQUINARIA , EQUIPO Y MOBILIARIO DIVERSO</t>
  </si>
  <si>
    <t>STAN PARA RECEPCIÓN</t>
  </si>
  <si>
    <t>MATERIAL : ESTRUCTURA DE MADERA AGLOMERADA, FORROS DE PLÁSTICOS LAMINADOS, BISAGRAS OCULTAS,LLAVINES Y PASADORES, TORNILLERIS CON TAPONES,MEDIDAS MÍNIMAS 2.00 METROS DE LARGO</t>
  </si>
  <si>
    <t>455-181-01</t>
  </si>
  <si>
    <t>31142-01</t>
  </si>
  <si>
    <t>AIRE ACONDICIONADO</t>
  </si>
  <si>
    <t>MARCA: WESTTINGHOUSE; TIPO MINI SPLIT; CAPACIDAD DE 60,000BTU;EFICIENCIA SEER 13; REFRIGERANTE ECOLOGICO410A. MODELO: VSX130601BA, SERIE CONDENSADOR No. 1301512735; SERIE EVAPORADOR No.D202021100113110160009.</t>
  </si>
  <si>
    <t>455-184</t>
  </si>
  <si>
    <t>30301-55</t>
  </si>
  <si>
    <t>MARCA: WESTTINGHOUSE; TIPO MINI SPLIT; CAPACIDAD DE 60,000BTU;EFICIENCIA SEER 13; REFRIGERANTE ECOLOGICO410A. MODELO: VSX130601BA, SERIE CONDENSADOR No. 1301512768; SERIE EVAPORADOR No.D202021100113110160008.</t>
  </si>
  <si>
    <t>30301-56</t>
  </si>
  <si>
    <t>MARCA: WESTTINGHOUSE; TIPO MINI SPLIT; CAPACIDAD DE 60,000BTU;EFICIENCIA SEER 13; REFRIGERANTE ECOLOGICO410A. MODELO: VSX130601BA, SERIE CONDENSADOR  No. 1301512769, SERIE EVAPORADOR No.D202021100113110160067.</t>
  </si>
  <si>
    <t>455-150</t>
  </si>
  <si>
    <t>30301-57</t>
  </si>
  <si>
    <t>MARCA: WESTTINGHOUSE; TIPO MINI SPLIT; CAPACIDAD DE 60,000BTU;EFICIENCIA SEER 13; REFRIGERANTE ECOLOGICO410A. MODELO: VSX130601BA, SERIE CONDENSADOR No. 1301512720, SERIE EVAPORADOR No. D202021100113110160024.</t>
  </si>
  <si>
    <t>30301-58</t>
  </si>
  <si>
    <t>TANQUE ELEVADO</t>
  </si>
  <si>
    <t>TANQUE ELEVADO PARA CENTRO CULTURAL Y RECREATIVO DE LA CAJA (CASA DE SAN MIGUEL).</t>
  </si>
  <si>
    <t>35503-01</t>
  </si>
  <si>
    <t>REFRIGERADORA</t>
  </si>
  <si>
    <t>REFRIGERADORA DE 18 PIES CUBICOS, MARCA FRIGIDAIRE, MODELO FFTR1814LM. NÈMERO DE PUERTAS :2 PUERTAS, GAVETAS PARA VERDURAS Y FRUTAS.</t>
  </si>
  <si>
    <t>30310-06</t>
  </si>
  <si>
    <t>STAND  MODULAR</t>
  </si>
  <si>
    <t>STAND MODULAR EN ESTRUCTURA DE PERFILERIA DE ALUMINIO DE 85 Y 25 PANELES DE PVC, EN ESPUMADO Y PROLIPPOPILENO ALVEOLAR , PISO ALFOMBRADO, EN BASE A PLATAFORMA DE CONTRACHAPADO ESTRUCTURAL, CUBIERTO CON PLANCHAS DE ALMINIO DIAMAMTADO , ILUMINACI´´ON DICROICA COUNTER SIN PUERTA INTERIOR Y CUBIERTA DE MDF LACADA, MEDIDA 3X2MTS.</t>
  </si>
  <si>
    <t>455-192</t>
  </si>
  <si>
    <t>31142-02</t>
  </si>
  <si>
    <t xml:space="preserve">MARCA: LENNOX, TIPO MINI SPLIT, CAPACIDAD DE 12,000BTU EFICIENCIA SEER 13, REFRIGERANTE ECOLOGICO 410A. MODELO DE EVAPORADOR AHGR12130P4, SERIE : 3A70320000224. MODELO DE CONDENSADOR MCGRO12130, </t>
  </si>
  <si>
    <t>455-173H</t>
  </si>
  <si>
    <t>30301-59</t>
  </si>
  <si>
    <t xml:space="preserve">MARCA: LENNOX, TIPO MINI SPLIT, CAPACIDAD DE 12,000BTU EFICIENCIA SEER 13, REFRIGERANTE ECOLOGICO 410A. MODELO DE EVAPORADOR AHGR12130P4, SERIE : 3A70320000308. MODELO DE CONDENSADOR MCGRO12130, </t>
  </si>
  <si>
    <t>455-173N</t>
  </si>
  <si>
    <t>30301-60</t>
  </si>
  <si>
    <t>MARCA: LENNOX, TIPO MINI SPLIT, CAPACIDAD DE 12,000BTU EFICIENCIA SEER 13, REFRIGERANTE ECOLOGICO 410A. MODELO DE EVAPORADOR AHGR12130P4, SERIE : 3A70320000319. MODELO DE CONDENSADOR MCGRO12130, SERIE:</t>
  </si>
  <si>
    <t>455-173B</t>
  </si>
  <si>
    <t>30301-61</t>
  </si>
  <si>
    <t xml:space="preserve">MARCA: LENNOX, TIPO MINI SPLIT, CAPACIDAD DE 12,000BTU EFICIENCIA SEER 13, REFRIGERANTE ECOLOGICO 410A. MODELO DE EVAPORADOR AHGR12130P4, SERIE : 3A70320000314. MODELO DE CONDENSADOR MCGRO12130, </t>
  </si>
  <si>
    <t>455-173K</t>
  </si>
  <si>
    <t>30301-62</t>
  </si>
  <si>
    <t xml:space="preserve">MARCA: LENNOX, TIPO MINI SPLIT, CAPACIDAD DE 12,000BTU EFICIENCIA SEER 13, REFRIGERANTE ECOLOGICO 410A. MODELO DE EVAPORADOR AHGR12130P4, SERIE :.MODELO DE CONDENSADOR MCGRO12130, </t>
  </si>
  <si>
    <t>455-173L</t>
  </si>
  <si>
    <t>30301-63</t>
  </si>
  <si>
    <t>GRABADOR DE VIDEO DIGITAL, INCLUYE 10 CAMARAS( DVR)</t>
  </si>
  <si>
    <t>MARCA HIKVISIÓN, MODELO DS-7216HVI-SV, SERIE 486240932</t>
  </si>
  <si>
    <t>30305-02</t>
  </si>
  <si>
    <t>CONDENSADOR: MARCA INNOVAR, MODELO HOE24C2MR83, SERIE HOE202115130413903150056; EVAPORADOR: MARCA INNOVAR, MODELO EV1302DB6, SERIE D202115130213903120249. CAPACIDAD 24,000 BTU.  UBICADO EN AREA DE REUNIONES DE COMISIONES DE CONSEJO DIRECTIVO EN TERCER NIVEL.</t>
  </si>
  <si>
    <t>30301-64</t>
  </si>
  <si>
    <t>CONDENSADOR: MARCA INNOVAR, MODELO C70C2AB1, SERIE C703154750513729400152; EVAPORADOR: MARCA INNOVAR, MODELO C70C2AB1, SERIE 105170101121100052. CAPACIDAD 60,000BTU. UBICADO EN SALA DE REUNIONES DE CONSEJO DIRECTIVO EN EL TERCER NIVEL.</t>
  </si>
  <si>
    <t>30301-65</t>
  </si>
  <si>
    <t>ARCHIVO DE ALTA DENSIDAD</t>
  </si>
  <si>
    <t>ARCHIVO DE ALTA DENSIDAD PARA RESGUARDO DE INFORMACIÓN CONTABLE.</t>
  </si>
  <si>
    <t>455-162</t>
  </si>
  <si>
    <t>30105-130</t>
  </si>
  <si>
    <t>30105-131</t>
  </si>
  <si>
    <t>30105-132</t>
  </si>
  <si>
    <t>EQUIPO DE AIRE ACONDICIONADO MARCA CONFORTSTAR, 220-230/1PH/60HZ CON GAS REFRIGERANTE. MODELO CCI18CD(0) CONDENSADOR Y  CCI18CD(2) EVAPORADOR.</t>
  </si>
  <si>
    <t>30301-66</t>
  </si>
  <si>
    <t>APARATOS DE SONIDO</t>
  </si>
  <si>
    <t>EQUIPO DE SONIDO, CON LOS COMPONENTES SIGUIENTES: CONSOLA ESTERO  12 CANALES COMO MINIMO;AMPLIFICADOR DE FUERZA ESTEREO; TORNAMESA SENCILLA CON CD,USB,MP3 2 UNIDADES COMO RACK, COMO  MÍNIMO; RACK PARA EQUIPO DE 10X12 ESPACIIOS, MATERIAL PLAYWOOD CON PLÁSTICOS PVC,ORILLAS PROTECTORAS DE ALUMINIO; BOCINAS PÁSIVAS 2 VÍAS PARA ESCENARIOS, MONITOR DE PISO,ALTAVOZ DE ESCENARIOS PASIVO DUAL15"2-VÍAS1400W;BOCINAS PÁSIVAS 2 VÍAS PARA TRÍPODE; PEDESTAL PARA BOCINA, MARCA STINGER, CABLE BALANCEADO PARA MICROFONO, MARCA PROEL; CABLE PARA BOCINA Y ACONDICIONADOR DE CORRIENTE CON CAPACIDAD DE 15 AMPERIOS.</t>
  </si>
  <si>
    <t>30319-03</t>
  </si>
  <si>
    <t>PARED POP UP IMANTADA</t>
  </si>
  <si>
    <t>PARED POP UP IMANTADA CON SU IMPRESIÓN EN VINIL ADHESIVO, IMPRESO A FULL COLOR.</t>
  </si>
  <si>
    <t>31501-70</t>
  </si>
  <si>
    <t>ARCHIVO DE ALTA DENSIDAD PARA RESGUARDO DE INFORMACIÓN CONTABLE:  UN CARRO MÓVIL DE 3.30m DE LONGITUD(/1.20/0.9/1.20) y 2.4m ALTURA PARA BANDEJAS TAMAÑO OFICIO(15"), CINCO NIVELES.</t>
  </si>
  <si>
    <t>30105-139</t>
  </si>
  <si>
    <t>30105-140</t>
  </si>
  <si>
    <t>ARCHIVO DE ALTA DENSIDAD PARA RESGUARDO DE INFORMACIÓN  DE AFILIACIÓN:   UN CARRO MÓVIL DE 3.90m DE LONGITUD(/1.3/1.3/1.3) y 2.0m ALTURA PARA BANDEJAS TAMAÑO OFICIO(15"), CON RESPALDO,CINCO NIVELES.</t>
  </si>
  <si>
    <t>455-171</t>
  </si>
  <si>
    <t>30105-141</t>
  </si>
  <si>
    <t>30105-142</t>
  </si>
  <si>
    <t>30105-143</t>
  </si>
  <si>
    <t>30105-144</t>
  </si>
  <si>
    <t>30105-145</t>
  </si>
  <si>
    <t>AIRE ACONDICIONADO*</t>
  </si>
  <si>
    <t>EQUIPO DE AIRE ACONDICIONADO TIPO MINI SPLIT DE 18,000 BTU/H, GAS R-410A,220V/HP/60HZ, MARCA CONFOR STAR, SERIE No.B31936186901N00389.</t>
  </si>
  <si>
    <t>455-173AA</t>
  </si>
  <si>
    <t>30301-67</t>
  </si>
  <si>
    <t>EQUIPO DE AIRE ACONDICIONADO TIPO MINI SPLIT DE 12,000 BTU/H, GAS R-410A,220V/HP/60HZ, MARCA CONFOR STAR, SERIE No. B31956186903N00003.</t>
  </si>
  <si>
    <t>455-173F</t>
  </si>
  <si>
    <t>30301-68</t>
  </si>
  <si>
    <t xml:space="preserve">CAMARA DE VIDEO PROFESIONAL </t>
  </si>
  <si>
    <t>CAMARA DE VIDEO PROFESIONAL FULL HD, MARCA SONY, MODELO HXR-MC2500, SERIE 1201233</t>
  </si>
  <si>
    <t>35901-34</t>
  </si>
  <si>
    <t>MICROFONOS</t>
  </si>
  <si>
    <t>SISTEMA DE MICROFONOS  INALAMBRICO DE MANO MARCA SHURE , MODELO BLX24/PG58, SERIES No. 3OG0109283 Y 30L1165960.</t>
  </si>
  <si>
    <t>30330-02</t>
  </si>
  <si>
    <t>EQUIPO DE AIRE ACONDICIONADO  DE 24,000 BTU/H, GAS R-410A,220V/HP/60HZ, MARCA CONFOR STAR, CONDENSADOR  MODELO: CC24CD-M(0), SERIE No. A19186329803W00079; EVAPORADOR MODELO: CCE24CD-M(I), SERIE No. B31966186902N00147.</t>
  </si>
  <si>
    <t>455-182</t>
  </si>
  <si>
    <t>30301-69</t>
  </si>
  <si>
    <t>EQUIPO DE AIRE ACONDICIONADO  DE 9,000 BTU/H, GAS R-410A,220V/HP/60HZ, MARCA CONFOR STAR, CONDENSADOR  MODELO: CCE09CD-N(0), SERIE No. 3495560000911; EVAPORADOR MODELO: CCE09-N(I), SERIE No. 3497160000090.</t>
  </si>
  <si>
    <t>30301-70</t>
  </si>
  <si>
    <t>EQUIPO DE AIRE ACONDICIONADO  DE 9,000 BTU/H, GAS R-410A,220V/HP/60HZ, MARCA CONFOR STAR, CONDENSADOR  MODELO: CCE09CD-N(0), SERIE No. 3495560000900; EVAPORADOR MODELO: CCE09CD-N(I), SERIE No. 3497460000058.</t>
  </si>
  <si>
    <t>455-130</t>
  </si>
  <si>
    <t>30301-71</t>
  </si>
  <si>
    <t>EQUIPO DE AIRE ACONDICIONADO  DE 9,000 BTU/H, GAS R-410A,220V/HP/60HZ, MARCA CONFOR STAR, CONDENSADOR  MODELO: CCE09CD-N(0), SERIE No. 3495560000926; EVAPORADOR MODELO: CCE09CD-N(I), SERIE No. 3497460000059.</t>
  </si>
  <si>
    <t>455-161</t>
  </si>
  <si>
    <t>30301-72</t>
  </si>
  <si>
    <t>EQUIPO DE AIRE ACONDICIONADO  DE 9,000 BTU/H, GAS R-410A,220V/HP/60HZ, MARCA CONFOR STAR, CONDENSADOR  MODELO: CCE09CD-N(0), SERIE No. 3495560000901; EVAPORADOR MODELO: CCE09CD-N(I), SERIE No. 3497460000063.</t>
  </si>
  <si>
    <t>30301-73</t>
  </si>
  <si>
    <t>CANNOPY</t>
  </si>
  <si>
    <t>CANNOPY MARCO DE 10X10 PIES, ESTRUCTURA DE VIDRIO ANODIZADO LIVIANO, CON COBERTURA DE PINTURA EN POLVO  RESISTENTE AL OXIDO, COLOR BLANCO.</t>
  </si>
  <si>
    <t>455-173</t>
  </si>
  <si>
    <t>31516-22</t>
  </si>
  <si>
    <t>31516-23</t>
  </si>
  <si>
    <t>APARATOS DE SONIDO/ SISTEMA DE PERIFONEO PARA VEHÍCULO.</t>
  </si>
  <si>
    <t>APARATOS DE SONIDO/ SISTEMA DE PERIFONEO PARA VEHÍCULO, MARCA SKY, MODELOMPA-60.</t>
  </si>
  <si>
    <t>30319-04</t>
  </si>
  <si>
    <t>EQUIPO DE AIRE ACONDCICIONADO TIPO MINISPLIT DE 12,000BTU/H, SEER 13, R-410A,220V/1HP/60HZ, MARCA COMFORT STAR</t>
  </si>
  <si>
    <t>455-120</t>
  </si>
  <si>
    <t>30301-74</t>
  </si>
  <si>
    <t>EQUIPO DE AIRE ACONDCIONADO</t>
  </si>
  <si>
    <t>EQUIPO DE AIRE ACONDCIONADO , MARCA CONFORT STAR, TIPO MINISPLIT, DE 12,000 BTU/h ; SEER 13, GAS REFRIGERANTE 410, 220V/1HP/60HZ., SERIE  EVAPORADOR: A19176186903VV00011.</t>
  </si>
  <si>
    <t>455-173O</t>
  </si>
  <si>
    <t>30301-75</t>
  </si>
  <si>
    <t xml:space="preserve">MUEBLE DE COCINA DE PLYWOOD BANACK E 3/4" DE 3 METROS DE LARGO X0.90 METROS DE ALTURA EN FORMA DE L, </t>
  </si>
  <si>
    <t xml:space="preserve">MUEBLE DE COCINA DE PLYWOOD BANACK E 3/4" DE 3 METROS DE LARGO X0.90 METROS DE ALTURA EN FORMA DE L, CON CUBIERTA DE LAMINA POS FORMADA, BOCELES, FALDONES, PUERTAS Y GAVETAS CON ACABDO DE FORMICA DE PRIMERA CALIDAD: ENTREPAÑOS, BISAGRAS DE VAIVEN, HALADERAS Y RIELES METALICOS; ENTINTADO EN SU INTERIOR, ZÓCALO DE PINO CURADO DE 7 CMS CON ACABADO DE PINTURA DE ACEITE COLOR CAFE; INCLUYE LAVATRASTOS EMPOTRADO, TUBO DE ABASTO, SIFÓN Y TODO ACCESORIO NECESARIO PARA SU FUNCIONAMIENTO. </t>
  </si>
  <si>
    <t>31111-13</t>
  </si>
  <si>
    <t>EQUIPO DE AIRE ACONDCIONADO , MARCA CONFORT STAR, TIPO MINISPLIT, DE 12,000 BTU/h ; SEER 13, GAS REFRIGERANTE 410MODELO CLE 12CD-410(1), EVAPORADOR SERIE 3E64470002988 Y CONDENSADOR  SERIE3021870003020</t>
  </si>
  <si>
    <t>30301-76</t>
  </si>
  <si>
    <t>EQUIPO DE AIRE ACONDCIONADO , MARCA CONFORT STAR, TIPO MINISPLIT, DE 12,000 BTU/h ; SEER 13, GAS REFRIGERANTE 410MODELO CLE 12CD-410(1), EVAPORADOR SERIE  3E64470002988 Y CONDENSADOR  SERIE 24-51029964489</t>
  </si>
  <si>
    <t>455-1730O</t>
  </si>
  <si>
    <t>30301-77</t>
  </si>
  <si>
    <t>CONDENSADOR  DE 5 TONELADAS, MARCA DAIKINI, SERIE: 1703123398, MODELO: DX135A0603AD.. REFREGERANTE ECOLOGICO R-410A, TRIFASICO, PARA SUSTITUIR CONDENSADOR DE EQUIPO CON CÓDIGO NÚMERO 455-140-30301-36, ASIGNADO A ASESOR JURÍDICO.</t>
  </si>
  <si>
    <t>455-140</t>
  </si>
  <si>
    <t>30301-36</t>
  </si>
  <si>
    <t>EQUIPO DE AIRE ACONDICIONADO MARCA LENOX, TIPO MINI SPLIT, DE 18,000BTU/H, SEER 13, GAS  410A, 220V/1hp/60H2; SERIE EVAPORADOR S2817J22816, SERIE CONDENSADOR S2817J72801</t>
  </si>
  <si>
    <t>30301-79</t>
  </si>
  <si>
    <t>EQUIPO DE AIRE ACONDICIONADO MARCA LENOX, TIPO MINI SPLIT, DE 18,000BTU/H, SEER 13, GAS  410A, 220V/1hp/60H2; SERIE EVAPORADOR S2817L17102, SERIE CONDENSADOR S2816J63397.</t>
  </si>
  <si>
    <t>30301-80</t>
  </si>
  <si>
    <t>SUBTOTAL</t>
  </si>
  <si>
    <t>EQUIPO INFORMATICO</t>
  </si>
  <si>
    <t xml:space="preserve">SWICH -MARCA DELL POWER CONNECT 2848, </t>
  </si>
  <si>
    <t>SWICH -MARCA DELL POWER CONNECT 2848,  S/ 7BW2VS1</t>
  </si>
  <si>
    <t>30203-27</t>
  </si>
  <si>
    <t>SWICH -MARCA DELL POWER CONNECT 2848,  S/ 1BW2VS1</t>
  </si>
  <si>
    <t>30203-28</t>
  </si>
  <si>
    <t>SWICH -MARCA DELL POWER CONNECT 2848,  S/ 6BW2VS1</t>
  </si>
  <si>
    <t>30203-29</t>
  </si>
  <si>
    <t xml:space="preserve">CORESWICH -MARCA DELL POWER CONNECT 6224, </t>
  </si>
  <si>
    <t>CORESWICH -MARCA DELL POWER CONNECT 6224, S/ FSKZTS1</t>
  </si>
  <si>
    <t>30203-30</t>
  </si>
  <si>
    <t>COMPUTADORA DE ESCRITORIO</t>
  </si>
  <si>
    <t>S/N MONITOR: 6CM3241LW3; S/N CPU: MXL3281DMH. 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</si>
  <si>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30201-117</t>
  </si>
  <si>
    <t>S/N MONITOR: 6CM3241LD9; S/N CPU: MXL3281DMP,PROCESADOR INTEL CORE i3-3220 ( 3MB CACHE,3.30GHZ), DISCO DURO SATA DE DE 500GB 7200RPM (3.0GB/S) 16MB CACHE, MEMEORIA RAM: 4GB DE MEMORIA UN SOLO CANALDDR3 SDRAM A 1600MHZ, 1 DIMM, MONITOR: 18.5" LED HP PANTALLA AMPLIA (VGA, DVID), ALTAVOCES ESTEREO DEL FABRICANTE, 3 AÑOS DE GARANTÌA CON SUSTITUCIÒN DE PARTES, TARJETA DE VIDEO: GRAFICOS INTEGRADOS INTEL HD, UNIDAD OPTICA: UNIDAD DE 16 X SATA (DVD +/- RW), TARJETA DE SONIDO: AUDIO INTEGRADO DE 5.1, TECLADO: TIPO USB, ESPAÑOL, MOUSE OPTICO TIPO USB. SOFTWARE: WINDOWS 8 PRO 32/64 BIT, ESPAÑOL, LICENCIA MICROSOFT OFFICE PROFESIONAL 2013 ESPAÑOL OPEN LICENCIA TIPO GOBIERNO, NERO DRIVER DEL EQUIPO.</t>
  </si>
  <si>
    <t>30201-118</t>
  </si>
  <si>
    <t>COMPUTADORA SERVIDOR</t>
  </si>
  <si>
    <t>SERVER 1: TIPO 7895, MODELO 23A, SERIE 21DCC3B</t>
  </si>
  <si>
    <t>30201-119</t>
  </si>
  <si>
    <t>SERVER 2: TIPO 7895, MODELO 23A, SERIE 21DCC4B</t>
  </si>
  <si>
    <t>30201-120</t>
  </si>
  <si>
    <t>COMPUTADORA SERVIDOR DE VM-WARE</t>
  </si>
  <si>
    <t>IBM FLEX SYSTEM X240 COMPUTE NODE, TIPO 8737, MODELO H1U, SERIE 06XWGL2</t>
  </si>
  <si>
    <t>30201-121</t>
  </si>
  <si>
    <t>RED DE ALMACENAMIENTO (SAN)</t>
  </si>
  <si>
    <t>30205-01</t>
  </si>
  <si>
    <t>RACK PARA SERVER</t>
  </si>
  <si>
    <t>31141-03</t>
  </si>
  <si>
    <t>IMPRESOR LASER MULTIFUNCIONAL</t>
  </si>
  <si>
    <t>IMPRESOR LASER MULTIFUNCIONALMARCA TOSHIBA E2550C,INCLUYE SOFWARE PAPER CUT, SERIE/ C7K61332.</t>
  </si>
  <si>
    <t>30124-97</t>
  </si>
  <si>
    <t>IMPRESOR LASER MULTIFUNCIONALMARCA TOSHIBA E2550C,INCLUYE SOFWARE PAPER CUT, SERIE/ C7KC61369.</t>
  </si>
  <si>
    <t>30124-98</t>
  </si>
  <si>
    <t xml:space="preserve">CAÑÓN  PROYECTOR </t>
  </si>
  <si>
    <t>MARCA: EPSON , MODELO: POWERLITE X24+</t>
  </si>
  <si>
    <t>30324-05</t>
  </si>
  <si>
    <t>COMPUTADORA PORTATIL</t>
  </si>
  <si>
    <t>LAPTOP   MARCA HP4540S, PROCESADOR INTEL CORE, MEMORIA 4GB, DISCO DURO 500GB, PANTALLA 15.6", SISTEMA OPERATIVO : WINDOWS 8.64 Bit, INCLUYE: CABLE, FUENTE, MANUAL,S/N. 2CE3372X18, MODELO HP PROBOOK 454040S</t>
  </si>
  <si>
    <t>30202-15</t>
  </si>
  <si>
    <t>MARCA DELL, MODELO OPTIPLEX 3020 SFF, N/S. DE CPU: 3PNNY12; N/S DE MONITOR: CN0HDNH97287244MACDB; N/S TECLADO: CNODJ4627158145002Z7A01; N/S DE  MOUSE: CNO9RRC74872946C10X5; N/S PARLANTES: CNOCJ3783717476CO2XU.</t>
  </si>
  <si>
    <t>30201-122</t>
  </si>
  <si>
    <t>IMPRESOR  DE TARJETAS EN PVC( PARA CARNET DE ASEGURADOS)</t>
  </si>
  <si>
    <t>IMPRESOR DE PVC PARA CARNET DE ASEGURADOS, MARCA POLAROID P5500S, S/N No. X11365.</t>
  </si>
  <si>
    <t>30124-101</t>
  </si>
  <si>
    <t>MARCA KYOCERA, MODELO M2035 DN/L, SERIE LZK4202506</t>
  </si>
  <si>
    <t>455-173C</t>
  </si>
  <si>
    <t>30124-102</t>
  </si>
  <si>
    <t>MARCA KYOCERA, MODELO M2035 DN/L, SERIE LZK4202499</t>
  </si>
  <si>
    <t>455-173D</t>
  </si>
  <si>
    <t>30124-103</t>
  </si>
  <si>
    <t>MARCA KYOCERA, MODELO M2035 DN/L, SERIE LZK4202532</t>
  </si>
  <si>
    <t>455-173E</t>
  </si>
  <si>
    <t>30124-104</t>
  </si>
  <si>
    <t>MARCA KYOCERA, MODELO M2035 DN/L, SERIE LZK4509531</t>
  </si>
  <si>
    <t>30124-105</t>
  </si>
  <si>
    <t>MARCA KYOCERA, MODELO M2035 DN/L, SERIE LZK4202500</t>
  </si>
  <si>
    <t>455-173M</t>
  </si>
  <si>
    <t>30124-106</t>
  </si>
  <si>
    <t>MARCA KYOCERA, MODELO M2035 DN/L, SERIE LZK4202527</t>
  </si>
  <si>
    <t>30124-107</t>
  </si>
  <si>
    <t>TAPE BACK UP</t>
  </si>
  <si>
    <t>LIBRERÍA TAPE BACK , MARCA IBM, MODELO TS3200, S/N:78W5484.</t>
  </si>
  <si>
    <t>30126-05</t>
  </si>
  <si>
    <t>FIREWALL</t>
  </si>
  <si>
    <t>SOLUCIÓN DE SEGURIDAD (FIREWALL)</t>
  </si>
  <si>
    <t>455-151</t>
  </si>
  <si>
    <t>30203-32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</si>
  <si>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 CN0FF47641804C74QTB. </t>
  </si>
  <si>
    <t>455-173A</t>
  </si>
  <si>
    <t>30201-123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</si>
  <si>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3N2MS22; MONITOR E1941H, SERIE  MONITOR:CN0FF47641804C7501B. </t>
  </si>
  <si>
    <t>30201-124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</si>
  <si>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3MWHS22; MONITOR E1941H, SERIE MONITOR.CN0FF47641804C74ZYB. </t>
  </si>
  <si>
    <t>30201-125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</si>
  <si>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3N4MS22; MONITOR E1941H, SERIE MONITOR.CN0FF47641804CD1RPB. </t>
  </si>
  <si>
    <t>30201-126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</si>
  <si>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3MXKS22; MONITOR E1941H, SERIE MONITOR.CN0FF47641804CD1JTB. </t>
  </si>
  <si>
    <t>30201-127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</si>
  <si>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3MWBS22; MONITOR E1941H, SERIE MONITOR.CN0FF47641804CD03DB. </t>
  </si>
  <si>
    <t>30201-128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</si>
  <si>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3NPJS22; MONITOR E1941H, SERIE MONITOR.CN0HDNH9728724BHANRM. </t>
  </si>
  <si>
    <t>455-173G</t>
  </si>
  <si>
    <t>30201-129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</si>
  <si>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3NQJS22; MONITOR E1941H, SERIE MONITOR.CN0HDNH9728724BHC4WM. </t>
  </si>
  <si>
    <t>455-173J</t>
  </si>
  <si>
    <t>30201-130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</si>
  <si>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3MV9S22; MONITOR E1941H, SERIE MONITOR:CN0HDNH9728724BHC27M. </t>
  </si>
  <si>
    <t>30201-131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</si>
  <si>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3NFCS22; MONITOR E1941H, SERIE MONITOR.CN0HDNH9728724BHANEM. </t>
  </si>
  <si>
    <t>30201-132</t>
  </si>
  <si>
    <t xml:space="preserve">COMPUTADORA DE ESCRITORIO i54690 3.5Ghz, PROCESADOR INTEL CORE i5-4690 3.50 Ghz CON 6MB CACHE, FRECUENCIA DE TURBO MÁXIMO HASTA 3.90Ghz, 4GB DE MEMORIA RAM DDR3-1600Mhz, DISCO  500GB DE 7200RPM, SUPER MULTI DVD, TARJETA DE RED 10/100/1000, TECLADO EN ESPAÑOL Y MOUSE ÓPTICO DELL , GARANTÍA 3 AÑOS POR DESPERFECTOS DE FABRICA.CPU DELL OPTIPLEX3020, SERIE CPU: 3N5NS22; MONITOR E1941H, SERIE MONITOR.CN0HDNH9728724BBARPM. </t>
  </si>
  <si>
    <t>30201-133</t>
  </si>
  <si>
    <t xml:space="preserve">COMPUTADORA DE ESCRITORIO i54690 3.5Ghz, PROCESADOR INTEL CORE i5-4690 3.50 Ghz CON 6MB CACHE, FRECUENCIA DE TURBO MÁXIMO HASTA 3.90Ghz, 4GB DE MEMORIA RAM DDR3-1600Mhz, DISCO DURO DE 500GB DE 7200RPM, SUPER MULTI DVD, TARJETA DE RED 10/100/1000, TECLADO EN ESPAÑOL Y MOUSE ÓPTICO DELL , GARANTÍA 3 AÑOS POR DESPERFECTOS DE FABRICA.CPU DELL OPTIPLEX3020, SERIE CPU: 3N8MS22; MONITOR E1941H, SERIE MONITOR.CN0HDNH9728724BHAPHM. </t>
  </si>
  <si>
    <t>30201-134</t>
  </si>
  <si>
    <t>MARCA KYOCERA, SERIE LZK5536983</t>
  </si>
  <si>
    <t>30124-110</t>
  </si>
  <si>
    <t>MARCA KYOCERA, SERIE LZK5536988</t>
  </si>
  <si>
    <t>30124-111</t>
  </si>
  <si>
    <t>MARCA KYOCERA, SERIE LZK5130698</t>
  </si>
  <si>
    <t>30124-112</t>
  </si>
  <si>
    <t>DUPLICADOR DE DVD</t>
  </si>
  <si>
    <t>MARCA. PRO DUPLICATOR, SERIE NS: EM-80862</t>
  </si>
  <si>
    <t>30138-02</t>
  </si>
  <si>
    <t>COMPUTADORA DE ESCRITORIO MARCA DELL, MODELO OPTIPLEX 7040, SERIE 7JTKQD2; MONITOR DELL E1916H, SERIE XJ5TR675FE3U, INCLUYE TECLADO Y MOUSE.</t>
  </si>
  <si>
    <t>30201-135</t>
  </si>
  <si>
    <t>COMPUTADORA DE ESCRITORIO MARCA DELL, MODELO OPTIPLEX 7040, SERIE 7JRMQD2; MONITOR DELL E1916H, SERIE XJ5TR675FE4U, INCLUYE TECLADO Y MOUSE.</t>
  </si>
  <si>
    <t>30201-136</t>
  </si>
  <si>
    <t>LAPTOP MARCA HP, MODELO  ELITE BOOK 840G3, SERIE 5CG6326Y15.</t>
  </si>
  <si>
    <t>30202-24</t>
  </si>
  <si>
    <t>IMPRESOR MULTIFUNCIONAL</t>
  </si>
  <si>
    <t>IMPRESOR LASER MULTIFUNCIONAL MONOCROMATICO, MARCA KYOCERA, MODELO: M2035, SERIE  LZK6459474..</t>
  </si>
  <si>
    <t>30124-114</t>
  </si>
  <si>
    <t>30124-115</t>
  </si>
  <si>
    <t>IMPRESOR  LASER</t>
  </si>
  <si>
    <t>IMPRESOR  LASER MULTIFUNCIONAL CON IMPRESIÓN EN COLOR NEGRO, MARCA KYOCERA,SERIE LSM6825197,       MODELO  M3550</t>
  </si>
  <si>
    <t>455-160</t>
  </si>
  <si>
    <t>30124-117</t>
  </si>
  <si>
    <t>IMPRESOR DE PVC PARA CARNET</t>
  </si>
  <si>
    <t>IMPRESOR DE PVC PARA CARNET, MARCA VALID, MODELO P5500S.</t>
  </si>
  <si>
    <t>30124-119</t>
  </si>
  <si>
    <t>COMPUTADORA DE ESCRITORIO, MARCA HP PRO DESK 400 G3, NUMERO DE SERIE MXL6504HF1.</t>
  </si>
  <si>
    <t>455-173I</t>
  </si>
  <si>
    <t>30201-137</t>
  </si>
  <si>
    <t>COMPUTADORA DE ESCRITORIO, MARCA HP PRO DESK 400 G3, NUMERO DE SERIE MXL6504HH2</t>
  </si>
  <si>
    <t>30201-138</t>
  </si>
  <si>
    <t>COMPUTADORA DE ESCRITORIO, MARCA HP PRO DESK 400 G3, NUMERO DE SERIE MXL6504HFT.</t>
  </si>
  <si>
    <t>30201-139</t>
  </si>
  <si>
    <t>COMPUTADORA LAPTOP</t>
  </si>
  <si>
    <t>COMPUTADORA LAPTOP, MARCA HP, PROBOOK450 G4, NÚMERO DE SERIE5CD7160THS</t>
  </si>
  <si>
    <t>30202-25</t>
  </si>
  <si>
    <t>COMPUTADORA LAPTOP, MARCA HP, PROBOOK450 G4, NÚMERO DE SERIE 5CD7160TJ2</t>
  </si>
  <si>
    <t>30202-26</t>
  </si>
  <si>
    <t>COMPUTADORA LAPTOP, MARCA HP, PROBOOK450 G4, NÚMERO DE SERIE 5CD7160TJ5</t>
  </si>
  <si>
    <t>30202-27</t>
  </si>
  <si>
    <t>IMPRESOR LASER SEMI INDUSTRIAL, MULTIFUNCIONAl.</t>
  </si>
  <si>
    <t>IMPRESOR LASER SEMI INDUSTRIAL, MULTIFUNCIONAL,  MARCA KYOCERA, MODELO M3550idn, SERIE LAM6825196.</t>
  </si>
  <si>
    <t>455-200</t>
  </si>
  <si>
    <t>30124-121</t>
  </si>
  <si>
    <t xml:space="preserve">IMPRESOR LASER SEMI INDUSTRIAL MULTIFUNCIONAL, </t>
  </si>
  <si>
    <t>IMPRESOR LASER SEMI INDUSTRIAL, MULTIFUNCIONAL,  MARCA KYOCERA, MODELO M2035dn,  SERIE LZK6459504</t>
  </si>
  <si>
    <t>30124-122</t>
  </si>
  <si>
    <t>IMPRESOR LASER SEMI INDUSTRIAL MULTIFUNCIONAL</t>
  </si>
  <si>
    <t>IMPRESOR LASER SEMI INDUSTRIAL, MULTIFUNCIONAL,  MARCA KYOCERA, MODELO M2035dn, , SERIE LZK6459487</t>
  </si>
  <si>
    <t>30124-123</t>
  </si>
  <si>
    <t>IMPRESOR LASER SEMI INDUSTRIAL, MULTIFUNCIONAL,  MARCA KYOCERA, MODELO M2035dn, SERIE LZK6459506</t>
  </si>
  <si>
    <t>30124-124</t>
  </si>
  <si>
    <t>DISPOSITIVOS DE SEGURIDAD FIREWALL</t>
  </si>
  <si>
    <t>FIREWALL,MARCA  FORTINET, MODELO:  FORTIGATE30E, SERIE: FGT30E3U16026803</t>
  </si>
  <si>
    <t>30203-38</t>
  </si>
  <si>
    <t>FIREWALL,MARCA FORTIGATE, MODELO: FORTINET 30E, SERIE: FGT30E3U16026997</t>
  </si>
  <si>
    <t>30203-39</t>
  </si>
  <si>
    <t>FIREWALL,MARCA FORTIGATE, MODELO: FORTINET 30E, SERIE: FGT30E3U16026884</t>
  </si>
  <si>
    <t>30203-40</t>
  </si>
  <si>
    <t>FIREWALL,MARCA FORTIGATE, MODELO: FORTINET 30E, SERIE: FGT30E3U16026828</t>
  </si>
  <si>
    <t>30203-41</t>
  </si>
  <si>
    <t>FIREWALL,MARCA FORTIGATE, MODELO: FORTINET 30E, SERIE: FGT30E3U16026808</t>
  </si>
  <si>
    <t>30203-42</t>
  </si>
  <si>
    <t>FIREWALL,MARCA FORTIGATE, MODELO: FORTINET 30E, SERIE: FGT30E3U16026827</t>
  </si>
  <si>
    <t>30203-43</t>
  </si>
  <si>
    <t>FIREWALL,MARCA FORTIGATE, MODELO: FORTINET 30E, SERIE:FGT30E3U16027143</t>
  </si>
  <si>
    <t>30203-44</t>
  </si>
  <si>
    <t>FIREWALL,MARCA FORTIGATE, MODELO: FORTINET 30E, SERIE:FGT30E3U16030796</t>
  </si>
  <si>
    <t>30203-45</t>
  </si>
  <si>
    <t>FIREWALL,MARCA FORTIGATE, MODELO: FORTINET 30E, SERIE:FGT30E3U16027208</t>
  </si>
  <si>
    <t>30203-46</t>
  </si>
  <si>
    <t>FIREWALL,MARCA FORTIGATE, MODELO: FORTINET 30E, SERIE:FGT30E3U16027196.</t>
  </si>
  <si>
    <t>30203-47</t>
  </si>
  <si>
    <t>FIREWALL,MARCA FORTIGATE, MODELO: FORTINET 30E, SERIE:FGT30E3U16030817</t>
  </si>
  <si>
    <t>30203-48</t>
  </si>
  <si>
    <t>FIREWALL,MARCA FORTIGATE, MODELO: FORTINET 30E, SERIE:FGT30E3U16030690</t>
  </si>
  <si>
    <t>30203-49</t>
  </si>
  <si>
    <t>FIREWALL,MARCA FORTIGATE, MODELO: FORTINET 30E, SERIE:FGT30E3U16030805</t>
  </si>
  <si>
    <t>30203-50</t>
  </si>
  <si>
    <t>FIREWALL,MARCA FORTIGATE, MODELO: FORTINET 30E, SERIE:FGT30E3U16031110</t>
  </si>
  <si>
    <t>30203-51</t>
  </si>
  <si>
    <t>FIREWALL,MARCA FORTIGATE, MODELO: FORTINET 30E, SERIE:FGT30E3U16031889</t>
  </si>
  <si>
    <t>30203-52</t>
  </si>
  <si>
    <t xml:space="preserve">COMPUTADORA DE ESCRITORIO, MARCA DELL OPTIPLEX 3050, NÚMERO DE SERIE DE CPU 6ZK1KH2. MONITOR DE 18.5", NÚMERO DE SERIE CN-0XJ5TR-72872-6AQ-DCJB
</t>
  </si>
  <si>
    <t>30201-140</t>
  </si>
  <si>
    <t>COMPUTADORA DE ESCRITORIO, MARCA DELL OPTIPLEX 3050, NÚMERO DE SERIE DE CPU 597SJH2.  MONITOR DE 18.5", NÚMERO DE SERIE CN-0XJ5TR-72872-687-CG0B
.</t>
  </si>
  <si>
    <t>30201-141</t>
  </si>
  <si>
    <t xml:space="preserve">COMPUTADORA DE ESCRITORIO, MARCA DELL OPTIPLEX 3050, NÚMERO DE SERIE DE CPU 6Z24KH2.  MONITOR DE 18.5", NÚMERO DE SERIE CN-0XJ5TR-72872-6C6-CEPB
</t>
  </si>
  <si>
    <t>30201-142</t>
  </si>
  <si>
    <t xml:space="preserve">COMPUTADORA DE ESCRITORIO, MARCA DELL OPTIPLEX 3050, NÚMERO DE SERIE DE CPU 6YQ5KH2.  MONITOR DE 18.5", NÚMERO DE SERIE CN-0XJ5TR-72872-6B7-CFWB
</t>
  </si>
  <si>
    <t>30201-143</t>
  </si>
  <si>
    <t xml:space="preserve">COMPUTADORA DE ESCRITORIO, MARCA DELL OPTIPLEX 3050, NÚMERO DE SERIE DE CPU 6Z75KH2.  MONITOR DE 18.5", NÚMERO DE SERIE CN-0XJ5TR-72872-6AQ-DE8B
</t>
  </si>
  <si>
    <t>30201-144</t>
  </si>
  <si>
    <t xml:space="preserve">COMPUTADORA DE ESCRITORIO, MARCA DELL OPTIPLEX 3050, NÚMERO DE SERIE DE CPU 6ZC1KH2.  MONITOR DE 18.5", NÚMERO DE SERIE CN-0XJ5TR-72872-6AQ-DD4B
</t>
  </si>
  <si>
    <t>30201-145</t>
  </si>
  <si>
    <t xml:space="preserve">COMPUTADORA DE ESCRITORIO, MARCA DELL OPTIPLEX 3050, NÚMERO DE SERIE DE CPU 6Z07KH2.  MONITOR DE 18.5", NÚMERO DE SERIECN-0XJ5TR-72872-6B7-CA3B
</t>
  </si>
  <si>
    <t>30201-146</t>
  </si>
  <si>
    <t xml:space="preserve">COMPUTADORA DE ESCRITORIO, MARCA DELL OPTIPLEX 3050, NÚMERO DE SERIE DE CPU 6ZG6KH2.  MONITOR DE 18.5", NÚMERO DE SERIE CN-0XJ5TR-72872-6BN-DLAB
</t>
  </si>
  <si>
    <t>30201-147</t>
  </si>
  <si>
    <t>COMPUTADORA LAPTOP, MARCA HP PRO BOOK450 G4, SERIE 5CD7022VB4, CUENTA CON MALETÍN DE RESGUARDO, CABLE DE SEGURIDAD, MOUSE Y TECLADO INALAMBRICO, MARCA LOGITECH, MODELO MK270. LICENCIA DE WINDOWS 10 PROFESIONAL Y MICROSOFT OFFICE HOGAR Y EMPRESA 2016.</t>
  </si>
  <si>
    <t>30201-148</t>
  </si>
  <si>
    <t>SERVIDOR DE APLICACIONES</t>
  </si>
  <si>
    <t>COMPUTADORA SERVIDOR, MARCA LENOVO, MODELO FLEX SYSTEM X240, SERIE: J11KKM9</t>
  </si>
  <si>
    <t>CONTENEDOR DE DISCOS DUROS DE SAN, INCLUYE 6 DISCOS DUROS CON UN COSTO C/U DE $646.00</t>
  </si>
  <si>
    <t>CONTENEDOR DE DISCOS DUROS DE SAN, MARCA IBM. MODELO STORWIZE V3700. SERIE: 78D2951.; INCLUYE 6 DISCOS DUROS CON UN COSTO C/U DE $646.00, SERIES DE DISCOS DUROS: 11S00FJ068YXXXW420APA6, 11S00FJ068YXXXW420AP76, 11S00FJ068YXXXW420APC7, 11S00FJ068YXXXW420AP98, 11S00FJ068YXXXW420APZ5, 11S00FJ068YXXXW420APEX.</t>
  </si>
  <si>
    <t>30228-01</t>
  </si>
  <si>
    <t>DISPOSITIVO PARA PUNTO DE ACCESO INALAMBRICO. SERIE NÚMERO: FP221C3X14041445</t>
  </si>
  <si>
    <t>30203-53</t>
  </si>
  <si>
    <t xml:space="preserve">SUB TOTAL </t>
  </si>
  <si>
    <t>22615003  DERECHOS DE PROPIEDAD INTELECTUAL</t>
  </si>
  <si>
    <t>30/06/2017</t>
  </si>
  <si>
    <t>LICENCIA MAGIC XPA 2.5, 20 USUARIOS</t>
  </si>
  <si>
    <t>0.00</t>
  </si>
  <si>
    <t>20/12/2017</t>
  </si>
  <si>
    <t xml:space="preserve">PROGRAMA PARA PRESTAMOS </t>
  </si>
  <si>
    <t>SUB TOTAL</t>
  </si>
  <si>
    <t>BIENES DADOS EN COMODATO:</t>
  </si>
  <si>
    <t xml:space="preserve"> EL CONTRATO DE COMODATO SE FIRMO CON FECHA 16 DE OCTUBRE DEL 2014. </t>
  </si>
  <si>
    <t>BOMBA TERMO-NEBULIZADORA</t>
  </si>
  <si>
    <t>35902-01</t>
  </si>
  <si>
    <t>35902-02</t>
  </si>
  <si>
    <t>35902-03</t>
  </si>
  <si>
    <t>*PICK UP  (N- 7849), DOBLE CABINA, COLOR GRIS INICIA SU DEPRECIACIÓN EN FECHA 8 DE JULIO DEL 2015, SEGÚN ACTA DE RECEPCIÓN. LA FACTURA TIENE FECHA 30 DE JUNIO 2015.</t>
  </si>
  <si>
    <t>AUTORIZO:</t>
  </si>
  <si>
    <t>CONCILIO:</t>
  </si>
  <si>
    <t>ELABORO:</t>
  </si>
  <si>
    <t>OSCAR FERNANDO PORTILLO SILVA</t>
  </si>
  <si>
    <t>LICDA. CECI MARIBEL SÁNCHEZ DE RAMÍREZ</t>
  </si>
  <si>
    <t>MAYRA ESTELA BENÍTEZ BENAVIDES</t>
  </si>
  <si>
    <t>JEFE DE LOGISTICA Y  ACTIVOS</t>
  </si>
  <si>
    <t>JEFE UNIDAD CONTABLE</t>
  </si>
  <si>
    <t xml:space="preserve">ASISTENTE DE LOGÍSTICA Y  ACTIVOS </t>
  </si>
  <si>
    <t>1990</t>
  </si>
  <si>
    <t>1991</t>
  </si>
  <si>
    <t>1992</t>
  </si>
  <si>
    <t>1993</t>
  </si>
  <si>
    <t>1994</t>
  </si>
  <si>
    <t>1995</t>
  </si>
  <si>
    <t>1996</t>
  </si>
  <si>
    <t>* 11/03/97</t>
  </si>
  <si>
    <t>SOTWARE DE MAGIC</t>
  </si>
  <si>
    <t xml:space="preserve">2 LICENCIAS </t>
  </si>
  <si>
    <t>12/08/99</t>
  </si>
  <si>
    <t>MICROSOFT OFFICE 2000 PROFESIONAL</t>
  </si>
  <si>
    <t>MOLP GOES MICROSOF OFFICE 2000 PROF.</t>
  </si>
  <si>
    <t>MICROSOFT VISUAL FOX PRO 6,0</t>
  </si>
  <si>
    <t>23/11/2000</t>
  </si>
  <si>
    <t xml:space="preserve">WINDOWS 2000 SERVER EN ENG, </t>
  </si>
  <si>
    <t>02/12/2002</t>
  </si>
  <si>
    <t>DESARROLLADOR DE MAGIC VER. 9.30</t>
  </si>
  <si>
    <t>13/12/2004</t>
  </si>
  <si>
    <t xml:space="preserve">OFFICE 2003 PRO.WIN32 SPANISH  </t>
  </si>
  <si>
    <t>16 OFFICE 2003 PRO.WIN32 SPANISH LIC/SA PACK OLP NL LOCL GOVT PARTE # 269-05503, 1 CD DE INSTAL</t>
  </si>
  <si>
    <t>02/03/2005</t>
  </si>
  <si>
    <t>BASE DE DATOS IBM DB2 UDB 8.2</t>
  </si>
  <si>
    <t>24/09/2009</t>
  </si>
  <si>
    <t>VMWARE V13 FOUNDATION</t>
  </si>
  <si>
    <t>(1 LICENCIA)</t>
  </si>
  <si>
    <t>WINDOWS SERVER 2008</t>
  </si>
  <si>
    <t>STANDARD ( 5 LICENCIAS )</t>
  </si>
  <si>
    <t>SOFTWARE DE RESPALDO</t>
  </si>
  <si>
    <t>TIVOLI STOREGE MANAGER ( 1 )</t>
  </si>
  <si>
    <t>04/01/2010</t>
  </si>
  <si>
    <t>LICENCIA ADOBE CREATIVE SUITE 4 MASTER COLLECTION</t>
  </si>
  <si>
    <t>( 1 LICENCIA )</t>
  </si>
  <si>
    <t>MAGIC (ACTUALIZACION DE LICENCIAS)</t>
  </si>
  <si>
    <t>1 ACTUALIZACION MAGIC P/ENTERPRISE STUDIO SINGLE SEAT UNIPAAS 1.9; ($5,182.94);                               ACTUALIZACION DE MAGIC P/ENTERPRISE OPEN CLIENT DEPLOYMENT VERSION SEAT UNIPASAS 1.9 PARA 50 USUARIOS SINGLE SEAT UNIPASS 1.9; ($ 11,392.06)</t>
  </si>
  <si>
    <t>23/12/2010</t>
  </si>
  <si>
    <t>DB2 ( ACTUALIZACION DE LICENCIAS )</t>
  </si>
  <si>
    <t xml:space="preserve">1 ACTUALIZACION DE LICENCIA IBM DB2 WORKGROUP SERVER EDITION PROCESOR VALUS UNIT (PVUS) </t>
  </si>
  <si>
    <t>SUB-TOTAL</t>
  </si>
  <si>
    <t>24119001  MOBILIARIOS</t>
  </si>
  <si>
    <t>09/02/96</t>
  </si>
  <si>
    <t>ESCRITORIO EJECUTIVO</t>
  </si>
  <si>
    <t>EN CEDRO, CON ALA</t>
  </si>
  <si>
    <t>30114-09</t>
  </si>
  <si>
    <t>LIBRERA DE MADERA</t>
  </si>
  <si>
    <t xml:space="preserve"> ELABORADA EN CEDRO</t>
  </si>
  <si>
    <t>455-170</t>
  </si>
  <si>
    <t>31104-01</t>
  </si>
  <si>
    <t>25/03/96</t>
  </si>
  <si>
    <t>MUEBLE PARA APARATOS DE SONIDO</t>
  </si>
  <si>
    <t>DE MADERA, CON RODOS</t>
  </si>
  <si>
    <t>31133-01</t>
  </si>
  <si>
    <t>01/04/96</t>
  </si>
  <si>
    <t>JUEGO DE SALA</t>
  </si>
  <si>
    <t>DE 3 PIEZAS: SOFA P/3 PERSONAS,SOFA P/2 PERSONAS Y UN SILLON</t>
  </si>
  <si>
    <t>31131-01</t>
  </si>
  <si>
    <t xml:space="preserve"> 22/05/96</t>
  </si>
  <si>
    <t xml:space="preserve">LIBRERA </t>
  </si>
  <si>
    <t>DE MADERA, EN FORMA DE L</t>
  </si>
  <si>
    <t>31104-02</t>
  </si>
  <si>
    <t xml:space="preserve"> 05/12/96</t>
  </si>
  <si>
    <t>LINEA DE ORO,FTE 2.1 MTS.,ALTO 2 MT., FONDO 0.35 MTS</t>
  </si>
  <si>
    <t>31104-04</t>
  </si>
  <si>
    <t>09/02/2009</t>
  </si>
  <si>
    <t>CREDENZA</t>
  </si>
  <si>
    <t>CREDENZA MODULAR, CONSTA DE 2 MUEBLES</t>
  </si>
  <si>
    <t>31110-06</t>
  </si>
  <si>
    <t>03/12/2001</t>
  </si>
  <si>
    <t>MODULO MUEBLE COMPUTADORA Y ESCRITORIO</t>
  </si>
  <si>
    <t>CON ARCHIVO DE 2 GAVETAS INCORP.COLOR AZUL NEGRO Y AMARILLO</t>
  </si>
  <si>
    <t>31140-01</t>
  </si>
  <si>
    <t>MUEBLE DE MADERA TIPO LIBRERA</t>
  </si>
  <si>
    <t>MUEBLE DE ESCTRUCTURA DE MADERA DE CEDRO,BASE DE PLYWOOD FORRADO CON  FORMICA,RESPALDO DE FIBRAN,CINCO ENTREPAÑOS,3 PUERTAS CON BISAGRAS,HALADERAS Y CHAPA CON LLAVE.UNA PUERTA DE VIDRIO DE 5MM DE GROSOR CON CHAPA Y LLAVE MEDIDAS 1.75 METROS DE LARGO X 2.25 METROS DE ALTO Y 0.55 METROS DE ANCHO;SUJETO A PARED O PISO</t>
  </si>
  <si>
    <t>31104-07</t>
  </si>
  <si>
    <t>MUEBLE DE ESCTRUCTURA DE MADERA DE CEDRO,BASE DE PLYWOOD FORRADO CON  FORMICA,RESPALDO DE FIBRAN, 2 ENTREPAÑOS, PUERTAS CORREDIZAS CON RIELES,HALADERAS Y CHAPA CON LLAVE  MEDIDAS 3.00 METROS DE LARGO X 1.40 METROS DE ALTO Y 0.70 METROS DE ANCHO</t>
  </si>
  <si>
    <t>31104-08</t>
  </si>
  <si>
    <t>JUEGO DE MUEBLES DE SALA</t>
  </si>
  <si>
    <t>DE 3 PIEZAS,COLOR CAFÉ OSCURO MOD:IPANEMA; MARCA:BOAL</t>
  </si>
  <si>
    <t>31131-02</t>
  </si>
  <si>
    <t>24119002 MAQUINARIA Y EQUIPOS</t>
  </si>
  <si>
    <t>11/06/91</t>
  </si>
  <si>
    <t>TELEVISOR</t>
  </si>
  <si>
    <t>SONY TRINITRON KU-2027 R SERIE 8034125, 20"</t>
  </si>
  <si>
    <t>30308-01</t>
  </si>
  <si>
    <t>09/11/91</t>
  </si>
  <si>
    <t>MAQUINA DE ESCRIBIR ELECTRONICA</t>
  </si>
  <si>
    <t>CANON AP7500 SERIE BB 2310083</t>
  </si>
  <si>
    <t>30109-06</t>
  </si>
  <si>
    <t>CAJA FUERTE</t>
  </si>
  <si>
    <t>CENTINELA MODELO 507 SERIE 1208,DE HIERRO</t>
  </si>
  <si>
    <t>30118-01</t>
  </si>
  <si>
    <t>01/21/92</t>
  </si>
  <si>
    <t>VIDEO CASSETTE VHS</t>
  </si>
  <si>
    <t>SONY, MODELO SLV-X60, SERIE 29693</t>
  </si>
  <si>
    <t>30313-01</t>
  </si>
  <si>
    <t>ARMA DE FUEGO</t>
  </si>
  <si>
    <t>PISTOLA SMITH &amp; WESSON 357 MAGNUN SPRINFIELD MASS,MOD 356-3</t>
  </si>
  <si>
    <t>31301-02</t>
  </si>
  <si>
    <t>11/10/95</t>
  </si>
  <si>
    <t>CD PIOONER, RADIO PIOONER, CONSOLA PEAVEY,DOBLE CASETERA</t>
  </si>
  <si>
    <t>30319-01</t>
  </si>
  <si>
    <t>07/05/2001</t>
  </si>
  <si>
    <t>PROTECTORA DE CHEQUES</t>
  </si>
  <si>
    <t>M/UCHIDA,MODELO P-15 MULTIMONEDA,SERIE P15230103129</t>
  </si>
  <si>
    <t>30110-02</t>
  </si>
  <si>
    <t>25/02/2003</t>
  </si>
  <si>
    <t>TEMPSTAR, TIPO MINI SPLIT,3.0 TONELADAS,SERIE COMPRESOR CKL 36-1F</t>
  </si>
  <si>
    <t>30301-21</t>
  </si>
  <si>
    <t>13/05/2003</t>
  </si>
  <si>
    <t>TEMPSTAR, TIPO MINI SPLIT, 18,000 BTU, CONTROL REMOTO</t>
  </si>
  <si>
    <t>30301-22</t>
  </si>
  <si>
    <t>09/03/2006</t>
  </si>
  <si>
    <t>MESA DE CONFERENCIA</t>
  </si>
  <si>
    <t>PARA 6 PERSONAS,COLOR CHERRY,MADERA LAMINADA, FORMA OVALADA</t>
  </si>
  <si>
    <t>31107-03</t>
  </si>
  <si>
    <t>24/05/2006</t>
  </si>
  <si>
    <t xml:space="preserve">MESA DE REUNIONES MODULAR </t>
  </si>
  <si>
    <t>EN CHAPA DE MADERA FINA BARNIZADA, 4 MODULOS RECTOS Y 1 SEMI CIRCULAR</t>
  </si>
  <si>
    <t>31107-04</t>
  </si>
  <si>
    <t>19/07/2006</t>
  </si>
  <si>
    <t>PROYECTOR DE CAÑON</t>
  </si>
  <si>
    <t>MARCA DELL MODELO 2400MP,SERIE DTW4081</t>
  </si>
  <si>
    <t>30324-02</t>
  </si>
  <si>
    <t>24/08/2007</t>
  </si>
  <si>
    <t>MARCA CARRIER,DE 60000 BTU,EVAPORADOR  MOD 42XQ-060M-30125,SERIE MFUO 7121714,CONDENSADOR MOD.38 CKS 060-X-5,SERIE 2407X82093</t>
  </si>
  <si>
    <t>30301-25</t>
  </si>
  <si>
    <t>MARCA CARRIER,DE 60000 BTU,EVAPORADOR  MOD 42XQ-060M-30125,SERIE MFUO 7121653,CONDENSADOR MOD.38 CKS 060-X-5,SERIE 2407X82077</t>
  </si>
  <si>
    <t>30301-26</t>
  </si>
  <si>
    <t>MARCA CARRIER,DE 60000 BTU,EVAPORADOR  MOD 42XQ-060M-30125,SERIE MFUO 7121677,CONDENSADOR MOD.38 CKS 060-X-5,SERIE 2407X82026</t>
  </si>
  <si>
    <t>30301.-27</t>
  </si>
  <si>
    <t>MARCA CARRIER,DE 60000 BTU,EVAPORADOR  MOD 42XQ-060M-30125,SERIE MFUO 7162951,CONDENSADOR MOD.38 CKS 060-X-5,SERIE 2407X82067</t>
  </si>
  <si>
    <t>455-172</t>
  </si>
  <si>
    <t>30301-28</t>
  </si>
  <si>
    <t>MARCA CARRIER,DE 60000 BTU,EVAPORADOR  MOD 42XQ-060M-30125,SERIE MFUO 7162907,CONDENSADOR MOD.38 CKC036-X-5,SERIE 2407X82114</t>
  </si>
  <si>
    <t>30301-29</t>
  </si>
  <si>
    <t>MARCA CARRIER,DE 60000 BTU,EVAPORADOR  MOD 42XQ-060M-30125,SERIE MFUO 7101766,CONDENSADOR MOD.38 CKC036-X-5,SERIE 4106X77379</t>
  </si>
  <si>
    <t>30301-30</t>
  </si>
  <si>
    <t>01/11/2008</t>
  </si>
  <si>
    <t>MARCA MILLER,DE 60,000 BTU,EVAPORADOR MODELO NUMBER NFX7060SW2,SERIAL, NUMBER EBU5100891;CONDENSADOR MODELO NUMBER JS4BD-060CA,SERIE JSA080800224</t>
  </si>
  <si>
    <t>30301-31</t>
  </si>
  <si>
    <t>MARCA MILLER,DE 60,000 BTU,EVAPORADOR MODELO NUMBER NFX7060SW2,SERIAL, NUMBER EBU5101394;CONDENSADOR MODELO NUMBER JS4BD-060CA,SERIE JSA080703811</t>
  </si>
  <si>
    <t>455-183</t>
  </si>
  <si>
    <t>30301-32</t>
  </si>
  <si>
    <t>MARCA MILLER,DE 48,000 BTU,EVAPORADOR MODELO NUMBER NFX7048SVW2,SERIAL, NUMBER ECU5101635;CONDENSADOR MODELO NUMBER JS4BD-048CA,SERIE JSA080800407</t>
  </si>
  <si>
    <t>30301-33</t>
  </si>
  <si>
    <t>MARCA MILLER,DE 60,000 BTU,EVAPORADOR MODELO NUMBER NFX7060SVW2,SERIAL, NUMBER EBU5100911;CONDENSADOR MODELO NUMBER JS4BD-060CA,SERIE JSA080800221</t>
  </si>
  <si>
    <t>30301-34</t>
  </si>
  <si>
    <t>MARCA MILLER,DE 36,000 BTU,EVAPORADOR MODELO NUMBER NFX7036SVW2,SERIAL, NUMBER EBU5010269;CONDENSADOR MODELO NUMBER JS4BD-036CA,SERIE JSA080702963</t>
  </si>
  <si>
    <t>30301-35</t>
  </si>
  <si>
    <t>MARCA MILLER,DE 60,000 BTU,EVAPORADOR MODELO NUMBER NFX7060SVW2,SERIAL, NUMBER EBU5101378;CONDENSADOR MODELO NUMBER JS4BD-060CA,SERIE JSA080800222</t>
  </si>
  <si>
    <t>15/10/2009</t>
  </si>
  <si>
    <t>MARCA WESTINGHOUSE, TIPO CASSETTE DE 48,000 BTU, MODELO CONDESADOR JS4BD-048CA;MODELO EVAPORADOR WICXF-48KVW2.SERIE DE CONDESADOR Nº JSA090706799,SERIE  EVAPORADOR Nº WIGO90800311</t>
  </si>
  <si>
    <t>30301-37</t>
  </si>
  <si>
    <t>MARCA WESTINGHOUSE, TIPO CASSETTE DE 48,000 BTU, MODELO CONDESADOR JS4BD-048CA;MODELO EVAPORADOR WICXF-48KVW2.SERIE DE CONDESADOR Nº JSA090704479,SERIE  EVAPORADOR Nº WIGO90800309</t>
  </si>
  <si>
    <t>30301-38</t>
  </si>
  <si>
    <t>MARCA WESTINGHOUSE,TIPO CASSETTE DE 48,000 BTU, MODELO CONDENSADOR JS4BD-048CA;MODELO EVAPORADOR WICXD-48KVW2.SERIE DE CONDESADOR NºJSA090800233,SERIE EVAPORADOR NºWIGO90800310</t>
  </si>
  <si>
    <t>30301-39</t>
  </si>
  <si>
    <t>MARCA LENNOX - TIPO SPLIT-DUCTO DE 5 TONELADAS CONDENSADOR:MODELO TSA060S43Y, SERIE 5810G14701;EVAPORAODR:MODELO CBX26UH-060-230-2,SERIE 6010J16886.</t>
  </si>
  <si>
    <t>30301-40</t>
  </si>
  <si>
    <t>MARCA LENNOX - TIPO SPLIT-DUCTO DE 5 TONELADAS CONDENSADOR:MODELO TSA060S43Y, SERIE 5810G14698;EVAPORAODR:MODELO CBX26UH-060-230-2,SERIE 6010J16899.</t>
  </si>
  <si>
    <t>30301-41</t>
  </si>
  <si>
    <t>PLASMA</t>
  </si>
  <si>
    <t>SONY C1,CLD, MODELO:KDL 40BX420,SERIE Nº5302631</t>
  </si>
  <si>
    <t>30308-05</t>
  </si>
  <si>
    <t>SONY C1,CLD, MODELO:KDL 40BX420,SERIE Nº 5303725</t>
  </si>
  <si>
    <t>30308-06</t>
  </si>
  <si>
    <t>MARCA GENERAL ELECTRIC, MOD.GSMT2LEBFGP;FRIO SECO, 2 PUERTAS</t>
  </si>
  <si>
    <t>30310-04</t>
  </si>
  <si>
    <t>PLANTA TELEFONICA</t>
  </si>
  <si>
    <t xml:space="preserve">INCLUYE 2 TARJETAS P/SERVICIOS DE E1, 4 TK ANALOGAS, 8 EXTS,DIGITALES, 60 EXTS, ANALOGAS, 20 USARIOS IP, 1 TELEFONO DIGITAL ALCATEL-LUCENT 4029, 3 TLEONOS DIGITALES 4019, 15 TELEFONOS IP TOUCH 4018, 23 TELEFONOS SENC 1 LLOS TC50, OPERADORA AUTOMATICA ESTANDAR DE 2 ACCESOS SIMULTANEOS, 1 GUARNICION PLANTRONICS S12, 1 TARIFICADOR SOFTWARE TELEFAX PARA 85 EXTS, 1 BATEIA PARA 4 HORAS, 75 LICENCIAS SOFTPHONE PIMPHONY PC TELEFONIA LICENCIAS Y SOFTWARE </t>
  </si>
  <si>
    <t>35301-02</t>
  </si>
  <si>
    <t>MARCA PANASONIC;TIPO PARED; CAPACIDAD: 18,000BTU/HR ; MODELO : CS-PS18MKQ ; REFRIGERANTE R 410A, EFICIENCIA SERR 13</t>
  </si>
  <si>
    <t>30301-53</t>
  </si>
  <si>
    <t>MARCA PANASONIC;TIPO PARED; CAPACIDAD: 18,000BTU/HR ; MODELO : CS-PS18MKQ ; REFRIGERANTE R 410A, EFICIENCIA SERR 13. No. DE SERIE 2441205236.</t>
  </si>
  <si>
    <t>30301-54</t>
  </si>
  <si>
    <t>BANDA AEROBICA</t>
  </si>
  <si>
    <t>MARCA- PRO FORM, MODELO  PFTL8190, 10 NIVELES DE VELOCIDAD  Y 10 GRADOS DE INCLINACIÓN, DOS PORTA OBJETOS, VOLTAJE 110 WATTS, MOTOR2.5 HP.</t>
  </si>
  <si>
    <t>30329-01</t>
  </si>
  <si>
    <t>MARCA 1FRIGIDAIRE , MODELO FFTR1814LM, CONGELADOR SECO SUPERIOR, COLOR BLANCO DE 18 PIES CÚBICOS , DOS PUERTAS, DOS GAVETAS .</t>
  </si>
  <si>
    <t>30310-05</t>
  </si>
  <si>
    <t>MARCA LENNOX; CAPACIDAD: UNO PUNTO CINCO TONELADAS, MINI SPLIT MONOFASICO; MODELO CONDENSADOR: LXG AHTC118130P4; MODELO EVAPORADOR: LXG AHTC018130P4; SERIE CONDENSADOR: 1233500C2200155; SERIE EVAPORADOR: 123350019300C2200105, EFICIENCIA 410A 13.0.</t>
  </si>
  <si>
    <t>30301-42</t>
  </si>
  <si>
    <t>MARCA LENNOX; CAPACIDAD: UNO PUNTO CINCO TONELADAS, MINI SPLIT MONOFASICO; MODELO CONDENSADOR: LXG AHTC118130P4; MODELO EVAPORADOR: LXG AHTC018130P4; SERIE CONDENSADOR: 12350054900C8080012; SERIE EVAPORADOR: 123350055000C8090004, EFICIENCIA 410A 13.0.</t>
  </si>
  <si>
    <t>30301-43</t>
  </si>
  <si>
    <t>MARCA LENNOX; CAPACIDAD: UNO PUNTO CINCO TONELADAS, MINI SPLIT MONOFASICO; MODELO CONDENSADOR: LXG AHTC118130P4; MODELO EVAPORADOR: LXG AHTC018130P4;  EFICIENCIA 410A 13.0.</t>
  </si>
  <si>
    <t>455-191</t>
  </si>
  <si>
    <t>30301-44</t>
  </si>
  <si>
    <t>MARCA LENNOX; CAPACIDAD:  CINCO TONELADAS, CENTRAL,TRIFÁSICO; MODELO CONDENSADOR: TSA060S4; MODELO EVAPORADOR: CBX26UH-60;  EFICIENCIA 410A 13.0.</t>
  </si>
  <si>
    <t>30301-45</t>
  </si>
  <si>
    <t>30301-46</t>
  </si>
  <si>
    <t>MARCA LENNOX; CAPACIDAD: UNO PUNTO CINCO TONELADAS, MINI SPLIT MONOFASICO; MODELO CONDENSADOR: LXG SCTCO18130P4; MODELO EVAPORADOR: LXG AHTC018130P4; EFICIENCIA 410A 13.0.</t>
  </si>
  <si>
    <t>30301-47</t>
  </si>
  <si>
    <t>30301-48</t>
  </si>
  <si>
    <t>30301-49</t>
  </si>
  <si>
    <t>MARCA LENNOX; CAPACIDAD:  CUATRO TONELADAS, CENTRAL,MONOFÁSICO MODELO CONDENSADOR: 13ACX-048; MODELO EVAPORADOR: LXGUCGRO48100U2; EFICIENCIA 410A 13.0.</t>
  </si>
  <si>
    <t>30301-50</t>
  </si>
  <si>
    <t>MARCA LENNOX; CAPACIDAD:  CUATRO TONELADAS, CENTRAL,MONOFÁSICO MODELO CONDENSADOR: 13ACX-048; MODELO EVAPORADOR: LXGUCGRO48100U2; SERIE CONDENSADOR: 1912J12849; SERIE EVAPORADOR: C9266220000064, EFICIENCIA 410A 13.0.</t>
  </si>
  <si>
    <t>30301-51</t>
  </si>
  <si>
    <t>MARCA LENNOX; CAPACIDAD:  CUATRO TONELADAS, CENTRAL,MONOFÁSICO MODELO CONDENSADOR: 13ACX-048; MODELO EVAPORADOR: LXGUCGRO48100U2;EFICIENCIA 410A 13.0.</t>
  </si>
  <si>
    <t>30301-52</t>
  </si>
  <si>
    <t>MESA DE REUNIONES</t>
  </si>
  <si>
    <t xml:space="preserve">MUEBLE DE MADERA CON CAPACIDAD PARA 18 PERSONAS, EL MUEBLE CUENTA CON UN ÁREA DE 6.50 METROS DE LARGO Y 2.20 METROS DE ANCHO, CADA MESA CUENTA CON 0.75 METROS DE PROFUNDIDAD, TIENE AL CENTRO ABERTURA DE 0.70 METROS , CUENTA CON OCHO MODULOS: SEIS DE 1.66 METROS X 0.75 METROS,  Y DOS DE 2.20 METROS X 0.75 METROS. </t>
  </si>
  <si>
    <t>31107-05</t>
  </si>
  <si>
    <t>RACK  PARA SERVER</t>
  </si>
  <si>
    <t>RACK PARA SERVER, MARCA NEW LINK; MODELO:  NEW-09785014</t>
  </si>
  <si>
    <t>31141-02</t>
  </si>
  <si>
    <t>24119004 EQUIPOS INFORMATICOS</t>
  </si>
  <si>
    <t xml:space="preserve"> 23/12/98</t>
  </si>
  <si>
    <t>ESCRITOR DE DISCO COMPACTO, (CD WRITTER</t>
  </si>
  <si>
    <t>HEWLETT PACKARD,MODELO SURESTORE 7200E, SERIE HU8333Q5358MX62400168</t>
  </si>
  <si>
    <t>30138-01</t>
  </si>
  <si>
    <t>14/03/2003</t>
  </si>
  <si>
    <t>SWITCH - EQUIPO DE COMUNICACIÓN</t>
  </si>
  <si>
    <t>MARCA HEWLETT PACKARD MOD2724,DE 24 PUERTOS DE 10/100/1000MBPS,RJ45,S/J4897A</t>
  </si>
  <si>
    <t>30203-01</t>
  </si>
  <si>
    <t>MARCA HEWLETT PACKARD MOD:2724.DE 24 PUERTOS DE 10/100/1000MBPS,RJ45,S/J4897A</t>
  </si>
  <si>
    <t>30203-02</t>
  </si>
  <si>
    <t>05/05/2003</t>
  </si>
  <si>
    <t>COMPUTADORA - ESTACION DE TRABAJO</t>
  </si>
  <si>
    <t>MARCA DELL, MODELO OPTIPLEX GX260, NEGRA,CPU:6Z80K21</t>
  </si>
  <si>
    <t>30201-47</t>
  </si>
  <si>
    <t>MARCA DELL, MODELO OPTIPLEX GX260, NEGRA,CPU:NY80K21</t>
  </si>
  <si>
    <t>30201-48</t>
  </si>
  <si>
    <t>MARCA DELL, MODELO  OPTIPLEX GX260,NEGRA,CPU:AZ80K21</t>
  </si>
  <si>
    <t>30201-49</t>
  </si>
  <si>
    <t>MARCA DELL, MODELO OPTIPLEX GX260, NEGRA,CPU:2Y80K21</t>
  </si>
  <si>
    <t>455-181*150</t>
  </si>
  <si>
    <t>30201-50</t>
  </si>
  <si>
    <t>MARCA DELL, MODELO OPTIPLEX GX260, NEGRA,CPU:JY80K21</t>
  </si>
  <si>
    <t>455-184*150</t>
  </si>
  <si>
    <t>30201-51</t>
  </si>
  <si>
    <t>MARCA DELL, MODELO OPTIPLEX GX260, NEGRA,CPU:DX80K21</t>
  </si>
  <si>
    <t>30201-52</t>
  </si>
  <si>
    <t>MARCA DELL, MODELO OPTIPLEX GX260, NEGRA,CPU:HX80K21; MON.SERIE: CN-095WUP-46633-2B45798; TEC. SERIE: TH-07N124-37171-2CC-1775.</t>
  </si>
  <si>
    <t>30201-53</t>
  </si>
  <si>
    <t>MARCA DELL, MODELO OPTIPLEX GX260, NEGRA,CPU:FX80K21</t>
  </si>
  <si>
    <t>455-161*150</t>
  </si>
  <si>
    <t>30201-54</t>
  </si>
  <si>
    <t>30201-55</t>
  </si>
  <si>
    <t>455-172*150</t>
  </si>
  <si>
    <t>30201-56</t>
  </si>
  <si>
    <t>MARCA DELL, MODELO OPTIPLEX GX260, NEGRA,CPU:1280K21</t>
  </si>
  <si>
    <t>30201-57</t>
  </si>
  <si>
    <t>MARCA DELL, MODELO OPTIPLEX GX260, NEGRA,CPU:8X80K21</t>
  </si>
  <si>
    <t>30201-58</t>
  </si>
  <si>
    <t>30/10/2003</t>
  </si>
  <si>
    <t xml:space="preserve">COMPUTADORA - SERVIDOR      </t>
  </si>
  <si>
    <t>MARCA IBM, MODELO X SERIES 235</t>
  </si>
  <si>
    <t>30201-59</t>
  </si>
  <si>
    <t>13/07/2004</t>
  </si>
  <si>
    <t>IMPRESOR LASER</t>
  </si>
  <si>
    <t>MARCA HEWLETT PACKARD MODELO:LASERJET 4650 n (NETWORK)</t>
  </si>
  <si>
    <t>30124-48</t>
  </si>
  <si>
    <t>28/07/2004</t>
  </si>
  <si>
    <t>COMPUTADORA-ESTACION DE TRABAJO</t>
  </si>
  <si>
    <t>MARCA DELL,MODELO  OPTPLEX GX280 TORRE,CPU S/0045-508-682-469,Gtia. 3 años</t>
  </si>
  <si>
    <t>30201-60</t>
  </si>
  <si>
    <t>04/11/2004</t>
  </si>
  <si>
    <t>SONIC WALL TZ 170 UNRESTRICTED NODE</t>
  </si>
  <si>
    <t>MARCA  SONIC WALL TZ 170  UNRESTRICTED</t>
  </si>
  <si>
    <t>30204-01</t>
  </si>
  <si>
    <t>10/12/2004</t>
  </si>
  <si>
    <t>UPS</t>
  </si>
  <si>
    <t>MARCA APC  SMART - UPS 3000 V a 120 V, SERIIE Nº YS0413110573</t>
  </si>
  <si>
    <t>30122-71</t>
  </si>
  <si>
    <t>COMPUTADORA PERSONAL</t>
  </si>
  <si>
    <t>MARCA DELL MODELO OPTIPLEX GX280 S/B7V8361</t>
  </si>
  <si>
    <t>30201-63</t>
  </si>
  <si>
    <t>MARCA DELL MODELO OPTIPLEX GX280, S/88V8361</t>
  </si>
  <si>
    <t>30201-64</t>
  </si>
  <si>
    <t>MARCA DELL MODELO OPTIPLEX GX280 S/B8V8361</t>
  </si>
  <si>
    <t>30201-66</t>
  </si>
  <si>
    <t>MARCA DELL MODELO OPTIPLEX GX280, S/67V8361</t>
  </si>
  <si>
    <t>30201-61</t>
  </si>
  <si>
    <t>MARCA DELL MODELO OPTIPLEX GX280, S/28Y8361</t>
  </si>
  <si>
    <t>30201-62</t>
  </si>
  <si>
    <t>MARCA DELL MODELO OPTIPLEX GX280, S/F7V8361</t>
  </si>
  <si>
    <t>30201-67</t>
  </si>
  <si>
    <t>MARCA DELL MODELO OPTIPLEX GX280, S/18V8361</t>
  </si>
  <si>
    <t>30201-68</t>
  </si>
  <si>
    <t>MARCA DELL MODELO OPTIPLEX GX280, S/78V8361</t>
  </si>
  <si>
    <t>30201-69</t>
  </si>
  <si>
    <t>MARCA DELL MODELO OPTIPLEX GX280, S/48V8361</t>
  </si>
  <si>
    <t>455-182*150</t>
  </si>
  <si>
    <t>30201-65</t>
  </si>
  <si>
    <t>21/10/2005</t>
  </si>
  <si>
    <t>MARCA DELL OPTIPLEX GX280,MONITOR PANTALLA PLANA DE 15";SERIE 5V8T971</t>
  </si>
  <si>
    <t>30201-70</t>
  </si>
  <si>
    <t>LAPTOP MARCA DELL MOD.LATITUDE D410 SERIE S/ BB963B1</t>
  </si>
  <si>
    <t>30202-07</t>
  </si>
  <si>
    <t>LAPTOP MARCA DELL MOD.LATITUDE D410 SERIE S/2B963B1</t>
  </si>
  <si>
    <t>30202-06</t>
  </si>
  <si>
    <t>COMPUTADORA  - ESTACION DE TRABAJO</t>
  </si>
  <si>
    <t>WORKSTATION MARCA DELL,MOD.PRECISION 380,SERIE 3X223B1</t>
  </si>
  <si>
    <t>30201-71</t>
  </si>
  <si>
    <t>MARCA DELL,MODELO  OPTIPLEX GX 520 SERIE HM333B1</t>
  </si>
  <si>
    <t>30201-72</t>
  </si>
  <si>
    <t>MARCA DELL,MODELO OPTIPLEX GX 520,SERIE 2N333BJ</t>
  </si>
  <si>
    <t>30201-73</t>
  </si>
  <si>
    <t>MARCA DELL,MODELO OPTIPLEX GX 520,SERIE 3N333BJ</t>
  </si>
  <si>
    <t>30201-74</t>
  </si>
  <si>
    <t>PC'S DELL OPTIPLEX GX520 SERIE CPU- 5N333B1; MON. CN-OCC280-71618-644-ADW9;TEC CN-OW7646-37172-617-03Z3</t>
  </si>
  <si>
    <t>30201-75</t>
  </si>
  <si>
    <t>MARCA DELL,MODELO OPTIPLEX GX 520, SERIE 6N333BJ</t>
  </si>
  <si>
    <t>30201-76</t>
  </si>
  <si>
    <t>PC'S DELL  OPTIPLEX GX 520,SERIE CN333BJ;MON.CN-OCC280-71618-644-ADVF;CN-OW7382-71616-634-0H8Q</t>
  </si>
  <si>
    <t>30201-77</t>
  </si>
  <si>
    <t>MARCA DELL MODELO OPTIPLEX GX 520, SERIE DN333B1</t>
  </si>
  <si>
    <t>30201-78</t>
  </si>
  <si>
    <t>10/01/2007</t>
  </si>
  <si>
    <t>IMPRESOR MATRICIAL</t>
  </si>
  <si>
    <t>MARCA EPSON DFX 9000, SERIE GKKOOO4986</t>
  </si>
  <si>
    <t>30124-66</t>
  </si>
  <si>
    <t>05/02/2007</t>
  </si>
  <si>
    <t>IMPRESOR LASER A COLOR</t>
  </si>
  <si>
    <t>MARCA HP 4700DTN, SERIE HP-5PTLC 23971</t>
  </si>
  <si>
    <t>30124-67</t>
  </si>
  <si>
    <t>19/11/2007</t>
  </si>
  <si>
    <t>TAPE BACKUP ESTERNO DE 2 DRIVER-R</t>
  </si>
  <si>
    <t>MARCA DELL MODELO POWER VAULT 114T,PV114Y,2U DLT VS160 TAPE RACK</t>
  </si>
  <si>
    <t>30126-04</t>
  </si>
  <si>
    <t>26/05/2008</t>
  </si>
  <si>
    <t>30203-07</t>
  </si>
  <si>
    <t>04/06/2008</t>
  </si>
  <si>
    <t>PC'S DELL OPTIPLEX 330,MINITCAVER PENTIUM DUAL COPE , CPU  SERIE:GWGB4G1; MONITOR SERIE:  CN-ORY9797426183BOUWU;TECLADO SERIE: CN-ODJ375-71616-7C1-11YS.</t>
  </si>
  <si>
    <t>30201-79</t>
  </si>
  <si>
    <t>PC'S DELL OPTIPLEX 330,MINITCAVER PENTIUM DUAL COPE ,  CPU S/N : JVGB4G1; MONITOR N/S CN-ORY9797426183BOYNU, CUENTA CON MONITOR NUEVO CON SERIE: CN-C116Q6Z4;TEC. CN-ODJ375-71616-7C1-10S8.</t>
  </si>
  <si>
    <t>30201-80</t>
  </si>
  <si>
    <t>PC'S DELL OPTIPLEX 330,MINITCAVER PENTIUM DUAL COPE ,   S/N CPU DWGB4G1; MONITOR N/S CN-ORY9797426183BOYHU; TEC. CN-ODJJ415-71616-72Q-0D25.</t>
  </si>
  <si>
    <t>30201-81</t>
  </si>
  <si>
    <t>PC'S DELL OPTIPLEX 330,MINITCAVER PENTIUM DUAL COPE , S/N CPU 7XGB4G1; MONITOR N/SERIE: CN-ORY9797426183B10FU;TEC.CN-ODJ375-71616-7C1-11F2.</t>
  </si>
  <si>
    <t>30201-82</t>
  </si>
  <si>
    <t>PC`S DELL OPTIPLEX 330,MINITCAVER PENTIUM DUAL COPE,S/N CPU JWGB4G1;MONITOR N/S CNORY9797426183B10MU;TEC.CN-ODJ375-71616-7C1-1061</t>
  </si>
  <si>
    <t>30201-83</t>
  </si>
  <si>
    <t>PC'S DELL OPTIPLEX 330,MINITCAVER PENTIUM DUAL COPE , S/N CPU BVGB4G1; MONITOR N/SERIE: CN-ORY9797426183B10GU; TEC. SERIE: CN-ODJ375-71616-7C1-10SA.</t>
  </si>
  <si>
    <t>30201-84</t>
  </si>
  <si>
    <t>PC`S DELL OPTIPLEX 330,MINITCAVER PENTIUM DUAL COPE,S/N CPU CSGB4G1;MONITOR N/S CNORY9797426183B107U;TEC.CN-ODJ375-71616-7C1-105W</t>
  </si>
  <si>
    <t>30201-85</t>
  </si>
  <si>
    <t>PC`S DELL OPTIPLEX 330,MINITCAVER PENTIUM DUAL COPE,S/N CPU 2WGB4G1;MONITOR N/S CNORY 9797426183A6R7U;TEC.CN-ODJ375-71616-7C1-108D</t>
  </si>
  <si>
    <t>30201-86</t>
  </si>
  <si>
    <t>PC'S DELL OPTIPLEX 330,MINITCAVER PENTIUM DUAL COPE ,  S/N CPU 9WGB4G1; MONITOR N/SERIE: CN-ORY9797426183BOU1U;TEC.SERIE: CN-ODJ375-71616-7C1-11F2. CUENTA ACTUALMENTE CON MONITOR PRESTADO DE INFORMATICA  CON SERIE No. CN-CNCG116Q75M ( MONITOR COMPRADO EN EL AÑO 2012). CÒDIGO DE MONITOR  No. 455-161-30201-61</t>
  </si>
  <si>
    <t>30201-87</t>
  </si>
  <si>
    <t>PC'S DELL OPTIPLEX 330,MINITCAVER PENTIUM DUAL COPE ,  CPU SERIE:  3XGB4G1; MONITOR N/SERIE:  CN-ORY979-74261-83B-OYFU;TEC.CN-ODJ375-71616-7C1-105Y</t>
  </si>
  <si>
    <t>30201-88</t>
  </si>
  <si>
    <t>PC'S DELL OPTIPLEX 330,MINITCAVER PENTIUM DUAL COPE , S/N CPU FVGB4G1; MONITOR N/SERIE:  CN-ORY9797426183B0YGU; TEC.SERIE:CN-ODJ375-71616-7C1-108M</t>
  </si>
  <si>
    <t>455-190</t>
  </si>
  <si>
    <t>30201-89</t>
  </si>
  <si>
    <t>PC'S DELL OPTIPLEX 330,MINITCAVER PENTIUM DUAL COPE ,  CPU SERIE: 4XGB4G1; MONITOR N/SERIE:  CN-ORY9797426183BOYMU; TEC.CN-ODJ375-71616-7C1-10H4.</t>
  </si>
  <si>
    <t>30201-90</t>
  </si>
  <si>
    <t>PC'S DELL OPTIPLEX 330,MINITCAVER PENTIUM DUAL COPE ,  CPU  SERIE:BXGB4G1; MONITOR N/SERIE: CN-ORY979-74261-83B-OYJU;TEC CN-ODJ375-71616-7C1-10H4</t>
  </si>
  <si>
    <t>30201-91</t>
  </si>
  <si>
    <t>PC'S DELL OPTIPLEX 330,MINITCAVER PENTIUM DUAL COPE ,  CPU SERIE: 5WGB4G1; MONITOR N/SERIE:  CN-DRY979-74261-83B-1RTU,  TEC-CN-ODJ375-71616-7C1-105I</t>
  </si>
  <si>
    <t>30201-92</t>
  </si>
  <si>
    <t>PC'S DELL OPTIPLEX 330,MINITCAVER PENTIUM DUAL COPE , S/N CPU 7WGB4G1,MONITOR N/SERIE: CN-ORY9797426183B10LU;TEC.SERIE: CN-ODJ375-71616-7C1-11YR</t>
  </si>
  <si>
    <t>455-185</t>
  </si>
  <si>
    <t>30201-93</t>
  </si>
  <si>
    <t>28/10/2008</t>
  </si>
  <si>
    <t>KIT DE MEMORIA 4 GB (2X2 GB)</t>
  </si>
  <si>
    <t>MARCA KINGSTON 8KTM3037/AG IBM ESERV DIMM KIT XSERIES 235,235,345 HS20</t>
  </si>
  <si>
    <t>28/07/2009</t>
  </si>
  <si>
    <t>PC`S,MARCA HEWLETT PACKARD,WORK STATION,CPU HP XW4600 SERIE 2UA9171608;MONITOR HP L1710,SERIE 3CQ9102Q2Z;TECLADO HP SERIE BC3370GVBWTFUV</t>
  </si>
  <si>
    <t>30201-94</t>
  </si>
  <si>
    <t>PC`S,MARCA HEWLETT PACKARD,WORK STATION,CPU HP XW4600 SERIE 2UA917160Y;MONITOR HP L1710,SERIE 3CQ9102Q3H;TECLADO HP SERIE BC3370GVBWTF04</t>
  </si>
  <si>
    <t>30201-95</t>
  </si>
  <si>
    <t>COMPUTADORA - SERVIDOR</t>
  </si>
  <si>
    <t>SERVIDOR MARCA IBM:CPU MODELO B9U,SERIE KQMVPGR;RAK MOD.4RX,SERIE 23X6165;UPS;MODELO 3000BSA,SERIE GSM33000MJR31;MONITOR MOD.3RX,SERIE 23BD481</t>
  </si>
  <si>
    <t>30201-96</t>
  </si>
  <si>
    <t>30/09/2009</t>
  </si>
  <si>
    <t>SWITCH - EQUIPO DE 24 PUERTOS</t>
  </si>
  <si>
    <t>MARCA NORTEL, ROUTER NORTEL,MODELO: 4526GTX,SERIE LBNNTMJL2301FJ</t>
  </si>
  <si>
    <t>30203-23</t>
  </si>
  <si>
    <t>MARCA HP,MODELO DC 7900,SERIE MXJ9070BFJ;MONITOR MARCA HP, MODELO L1750,SERIE 3CQ9161THD; TECLADO SERIE BC3370GVBWTOVO</t>
  </si>
  <si>
    <t>30201-97</t>
  </si>
  <si>
    <t>MARCA HP,MODELO DC 7900,SERIE MXJ9070BG7;MONITOR MARCA HP,MODELO L1750,SERIE 3CQ9161THX;TECLADO SERIE BC3370GVBWTOTP</t>
  </si>
  <si>
    <t>30201-98</t>
  </si>
  <si>
    <t>MARCA HP,MODELO DC 7900,SERIE MXJ9070BFT;MONITOR MARCA HP,MODELO L1750,SERIE 3CQ9161TJT;TECLADO SERIE BC3370GVBWT0U2</t>
  </si>
  <si>
    <t>30201-99</t>
  </si>
  <si>
    <t>MARCA HP,MODELO DC 7900,SERIE MXJ9070BG8;MONITOR MARCA HP,MODELO L1750,SERIE 3CQ9161T07;TECLADO SERIE BC3370GVBWT0NO</t>
  </si>
  <si>
    <t>30201-100</t>
  </si>
  <si>
    <t>MARCA HP,MODELO DC 7900,SERIE MXJ9070BGL;MONITOR MARCA HP,MODELO L1750;SERIE 3CQ9161THN;TECLADO SERIE BC3370GVBWT0TR</t>
  </si>
  <si>
    <t>30201-101</t>
  </si>
  <si>
    <t xml:space="preserve">IMPRESOR </t>
  </si>
  <si>
    <t>MARCA EPSON FX 2190,MODELO FX-2190,SERIE FCTY135146</t>
  </si>
  <si>
    <t>30124-73</t>
  </si>
  <si>
    <t>IMPRESOR</t>
  </si>
  <si>
    <t>MARCA EPSON FX 2190,MODELO FX-2190,SERIE FCTY135148</t>
  </si>
  <si>
    <t>30124-74</t>
  </si>
  <si>
    <t>MARCA EPSON FX 2190,MODELO FX-2190 SERIE FCTY135151</t>
  </si>
  <si>
    <t>30124-75</t>
  </si>
  <si>
    <t>MARCA EPSON FX 2190,MODELO FX-2190,SERIE FCTY133399</t>
  </si>
  <si>
    <t>30124-76</t>
  </si>
  <si>
    <t>MARCA EPSON FX 2190,MODELO FX-2190,SERIE FCTY135150</t>
  </si>
  <si>
    <t>30124-77</t>
  </si>
  <si>
    <t>18/05/2010</t>
  </si>
  <si>
    <t>ESCANER</t>
  </si>
  <si>
    <t>ESCANER PLANO DE DOCUMENTOS CON TARJETA DE RED MARCA HP MODELO N6350</t>
  </si>
  <si>
    <t>30132-03</t>
  </si>
  <si>
    <t>22/12/2010</t>
  </si>
  <si>
    <t>SWITCH - MARCA 3 COM</t>
  </si>
  <si>
    <t>MARCA 3COM, MODELO 4210G, 24 PORTS,CPA2,CAPA3:CANTIDAD DE PUERTOS:ETHERNET 10 BASE T,ETHERNET,100 BASETX,ETHERNET, 1000 BASE T, SLOTS DISPONIBLES 8.8 GBPS SWITCHING.CAPACITY (MAXIMIUN), 65.5 MPPS FORWARDING RATE (MAXIMUN), VLA NS 256 PORT -BASED VLANS (EEE 802.1Q).</t>
  </si>
  <si>
    <t>30203-25</t>
  </si>
  <si>
    <t>MARCA 3COM, MODELO 4210G,  SERIE Nº210235AOFOH106000204,24 PORTS,CPA2,CAPA3:CANTIDAD DE PUERTOS:ETHERNET 10 BASE T,ETHERNET,100 BASETX,ETHERNET, 1000 BASE T, SLOTS DISPONIBLES 8.8 GBPS SWITCHING.CAPACITY (MAXIMIUN), 65.5 MPPS FORWARDING RATE (MAXIMUN), VLA NS 256 PORT -BASED VLANS (EEE 802.1Q).</t>
  </si>
  <si>
    <t>30203-24</t>
  </si>
  <si>
    <t>11/05/2011</t>
  </si>
  <si>
    <t>CPU:MOD.HR PRO 3130MT,SERIE MXL 1071RDL. MONITOR:MODHPLE 2001W,SERIE CNTO1571L7</t>
  </si>
  <si>
    <t>30201-102</t>
  </si>
  <si>
    <t>CPU:MOD,HR PRO 3130MT,SERIE MXL1071RDF.MONITOR: MOD.HPLE 2001W,SERIE CNTO1571FM</t>
  </si>
  <si>
    <t>30201-103</t>
  </si>
  <si>
    <t>13/05/2011</t>
  </si>
  <si>
    <t>LAPTOP INTEL CORE, i7-64OM MARCA:DELL, MOD LATITUDE 6410 SERIE S/N CG365Q1</t>
  </si>
  <si>
    <t>30202-08</t>
  </si>
  <si>
    <t>LAPTOP INTEL CORE, i7-64OM MARCA:DELL, MOD LATITUDE 6410 SERIE S/N G8365Q1</t>
  </si>
  <si>
    <t>30202-09</t>
  </si>
  <si>
    <t>PROYECTOR PARA REUNIONES</t>
  </si>
  <si>
    <t>MARCA EPSON, MODELO POWER LITE 1775W,SERIE: NMWFOYO29IL</t>
  </si>
  <si>
    <t>30324-03</t>
  </si>
  <si>
    <t>IMPRESOR DE TARJETA EN PVC</t>
  </si>
  <si>
    <t>MARCA POLAROID P-5500S,IMPRESIONES A DOS CARAS,BORDE A BORDE REAL,FULL COLOR Y/O MONOCROMATICO,INTERFASE USB. TARJETA DE RED ETHERNET, 16 MB MEMORIA GRAFICA.VELOCIDAD DE IMPRESIÓN COLOR; 18 SEGUNDOS,MONOCROMATICOS; 4.3 SEGUNDOS, PANTALLA LCD.</t>
  </si>
  <si>
    <t>30124-86</t>
  </si>
  <si>
    <t>30124-87</t>
  </si>
  <si>
    <t>30124-88</t>
  </si>
  <si>
    <t>30201-104</t>
  </si>
  <si>
    <t>30201-105</t>
  </si>
  <si>
    <t>30201-106</t>
  </si>
  <si>
    <t>30201-107</t>
  </si>
  <si>
    <t>30201-108</t>
  </si>
  <si>
    <t>30201-109</t>
  </si>
  <si>
    <t>30201-110</t>
  </si>
  <si>
    <t>455-163</t>
  </si>
  <si>
    <t>30201-111</t>
  </si>
  <si>
    <t>COMPUTADORAS LAPTO DELL 3460 SERIE : 5TM5FT1; MOUSE DELL: CN-0RGR5X-44751-25C-0BPV; CARGADOR 1: CN-OJ62H3-71615-26C0EC7-A01; CARGADOR 2: CN06KXKH-74438.265-0926-A00.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</si>
  <si>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30202-11</t>
  </si>
  <si>
    <t>COMPUTADORAS LAPTO DELL 3460 SERIE : 1PT5FT1; MOUSE DELL: CN-0RGR5X-44751-25C-0BUQ; CARGADOR 1: CN-06KXKH-72438-265-0F5E-A00; CARGADOR 2: CN-0J62H3-71615-26C-0ECO-A01.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</si>
  <si>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COMPUTADORAS LAPTO DELL 3460 SERIE : 7TM5FT1; MOUSE DELL: CN-0RGR5X-44751-25C-0BU8; CARGADOR 1: CN-0J62H3-71615-26C-0EC6-A01; CARGADOR 2: CN-06KXKH-72438-265-0833-A00.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</si>
  <si>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COMPUTADORAS LAPTO DELL 3460 SERIE : 6TM5FT1; MOUSE DELL: CN-0RGR5X-44751-25C-01N7; CARGADOR 1: CN-06KXKH-72438-265-0920-A00; CARGADOR 2: CN-0J62H3-71615-26C-0E55-A01. COMPUTADORAS LAPTO, MARCA DELL VOSTRO 3460. PROCESADOR: NUEVO PROCESADOR DE TERCERA GENERACIÓN , INTEL  CORE |7 -3612QM  ( VELOCIDAD DE 2,10GH&lt; HASTA 3.10GHZ DE MANERA DINAMICA A TRAVEZ DE LA TECNOLOGIA TURBO BOST 2.0 INTEL , CACHE DE 6M). SISTEMA OPERTATIVO:WINDOWS 7 PROFESSIONAL ORIGINAL, CON MEDIOS DE 64- BIT ( PARA RECONOCER LOS 6GB RAM). ESPAÑOL: MICROSOFT OFFICE  PRO ORIGINAL, CON UNA MEDIA POR LOTE, DE 64 BIT, ESPAÑOL. MEMORIA RAM: 6GB DE DDR3 A 1333MHZ, SDRAM 2 DIMM. DISPOSITIVO OPTICO PRIMARIO:8XDVD+/-  RW CON ROXIO Y CIBERLINK POWER DVD CON MEDIA. PANTALLA LED: RETRO ILUMINADA ANTIRREFLEJO DE ALTA DEFINICIÓN  (HD) de 14 " (1366x768). DISCO DURO : SATA DE 500 GB (7200 RPM). ACCESORIOS: MOUSE  TIPO USB DEL FABRICANTE DEL EQUIPO, MOUSE PAD DEL FABRICANTE; MALETIN PARA EL RESGUARDO DEL EQUIPO.</t>
  </si>
  <si>
    <t>MARCA: HP, MODELO 4300. NÚMERO DE SERIE DE CPU MXL245031M;MONITOR MOD. HP: CNC212PDVD; BOCINAS MODELO CNK22101WW; TECLADO HP PS/2 BAUDUOOVB3BBS7; MOUSE HP TIPO PS</t>
  </si>
  <si>
    <t>30201-112</t>
  </si>
  <si>
    <t>MARCA: HP, MODELO 4300. NÚMERO DE SERIE DE CPU MXL245031N;MONITOR MOD. HP: CNC212PGTD; BOCINAS MODELO CNK23405JM; TECLADO HP PS/2 BAUDUOOVB3BBSQ; MOUSE HP TIPO PS</t>
  </si>
  <si>
    <t>30201-113</t>
  </si>
  <si>
    <t>MARCA: HP, MODELO 4300. NÚMERO DE SERIE DE CPU MXL245030X;MONITOR MOD. HP: CNC212PFSH; BOCINAS MODELO CNK22101WY; TECLADO HP PS/2 BAUDUOOVB3BAP7; MOUSE HP TIPO PS</t>
  </si>
  <si>
    <t>30201-114</t>
  </si>
  <si>
    <t>MARCA: HP, MODELO 4300. NÚMERO DE SERIE DE CPU MXL2450314;MONITOR MOD. HP: CNC212PDVF; BOCINAS MODELO CNK22101LUX; TECLADO HP PS/2 BAUDUOOVB3BBSF; MOUSE HP TIPO PS</t>
  </si>
  <si>
    <t>30201-115</t>
  </si>
  <si>
    <t>MARCA: HP, MODELO 4300. NÚMERO DE SERIE DE CPU MXL245031J;MONITOR MOD. HP: CNC212PG48; BOCINAS MODELO CNK22101WZ; TECLADO HP PS/2 BAUDUOOVB3BBSF; MOUSE HP TIPO PS</t>
  </si>
  <si>
    <t>30201-116</t>
  </si>
  <si>
    <t xml:space="preserve">PROYECTOR </t>
  </si>
  <si>
    <t>MARCA: EPSON , MODELO:S12</t>
  </si>
  <si>
    <t>30324-04</t>
  </si>
  <si>
    <t>UPS . MARCA MINUTEMAN, MODELO ED9200RM</t>
  </si>
  <si>
    <t>UPS CON SU RESPECTIVO GABINETE DE RESGUARDO</t>
  </si>
  <si>
    <t>30122-132</t>
  </si>
  <si>
    <t>14/11/2005</t>
  </si>
  <si>
    <t>ROTULO CON LOGO</t>
  </si>
  <si>
    <t>ROTULO  CON  LOGO:CAJA MUTUAL DE LOS EMPLEADOS DELMINED,EN LAMINA DE BRONCE</t>
  </si>
  <si>
    <t>31511-03</t>
  </si>
  <si>
    <t>PLACA  CON LOGO DE LA CAJA</t>
  </si>
  <si>
    <t>PLACA MYM DE 70 X 80 CMS.DE COBRE</t>
  </si>
  <si>
    <t>31511-04</t>
  </si>
  <si>
    <t>TOTAL YA DEPRECIADOS</t>
  </si>
  <si>
    <t>ARQ. OSCAR FERNANDO PORTILLO SILVA</t>
  </si>
  <si>
    <t>ARQ. MAYRA ESTELA BENÍTEZ BENAVIDES</t>
  </si>
  <si>
    <t>Art. 10, numeral 14 de la Ley de Acceso a la Información Pública</t>
  </si>
  <si>
    <t>VALOR EN $</t>
  </si>
  <si>
    <t>SOLICITANTE</t>
  </si>
  <si>
    <t>VALOR ACTUAL EN $</t>
  </si>
  <si>
    <t>OBSERVACIONES</t>
  </si>
  <si>
    <t>AUTOMOVIL ( PLACA: N-5819) ,MARCA TOYOTA</t>
  </si>
  <si>
    <t>MARCA: TOYOTA;  MODELO: RAV 4; COLOR: GRIS CLARO ; AÑO 2012 ; CAPACIDAD 5.00ASS;  CLASE: AUTOMOVIL;  TRACCIÓN 4X4;TIPO:  RUSTICO; No. DE MOTOR: 2AZH856748; No. DE CHASIS GRABADO: JTMBD33VX0D027656; No. DE CHASIS  VIN : N/T.</t>
  </si>
  <si>
    <t>DIRECTOR PRESIDENTE, LIC. JOSÉ MARÍA SANDOVAL VÁSQUEZ</t>
  </si>
  <si>
    <t>ASIGNADO A DIRECTOR PRESIDENTE, LIC. JOSÉ MARÍA SANDOVAL VÁSQUEZ</t>
  </si>
  <si>
    <t>MARCA: TOYOTA, MODELO KUN 25L-HRMDH; TIPO PICK UP DOBLE CABINA; CLASE PICK UP; CHASIS VIN: SIN NUMERO; CHASIS GRABADO: MROFR22G400686938; NUMERO DE MOTOR: 2KD58300740; CILINDRAJE DE MOTOR:2,500CC; COLOR GRIS CLARO; AÑO 2013; COMBUSTIBLE: DIESEL; INVENTARIO: 00104943.</t>
  </si>
  <si>
    <t>ASIGNADO A SUBGERENTE, LICDA. ROXANA MINETALARCÓN MACAL</t>
  </si>
  <si>
    <t>EQUIPO DE AIRE ACONDCIONADO MARCA CONFORTSTAR, TIPO MINISPLIT, DE 9,000 BTU/h ; SEER 13, GAS REFRIGERANTE R-410A; 220 VOLTIOS/1HP/60HZ,  CONTROL REMOTO. SERIE  DE CONDESADOR: 240454194027A290130004,  SERIE EVAPORADOR: 3404822480182070120031, MODEL: CPSO9CD(I)</t>
  </si>
  <si>
    <t>455-192A</t>
  </si>
  <si>
    <t>30301-78</t>
  </si>
  <si>
    <t>EQUIPO DE AIRE ACONDCIONADO MARCA MABE, TIPO MINISPLIT, DE 12,000 BTU/h ; SEER 13, GAS REFRIGERANTE R-410A; 220 VOLTIOS/1HP/60HZ, CONTROL REMOTEO Y SUMINISTRO E INSTALALCIÓN DE BOMBA DE CONDENSADO. SERIE  DE CONDESADOR: ST15082329GWE0127,   SERIE EVAPORADOR:  ST150823329GWF0143.</t>
  </si>
  <si>
    <t>EQUIPO DE AIRE ACONDCIONADO MARCA MABE, TIPO MINISPLIT, DE 12,000 BTU/h ; SEER 13, GAS REFRIGERANTE R-410A; 220 VOLTIOS/1HP/60HZ, CONTROL REMOTO  Y SUMINISTRO E INSTALALCIÓN DE BOMBA DE CONDENSADO. SERIE  DE CONDESADOR: ST15082329GWEOO58,   SERIE EVAPORADOR:  ST150823329GWF0100.</t>
  </si>
  <si>
    <t>*LOS EQUIPOS DE AIRE ACONDICIONADO*,CÓDIGO No.455-173AA-30301-67 Y No.455-173F-30301-68 INICIA SU DEPRECIACIÓN EN EL MES DE AGOSTODEPRECIARON EN EL MES DE AGOSTO 2016.</t>
  </si>
  <si>
    <t>PICK UP  (PLACA: N- 7515), DOBLE CABINA, COLOR GRIS CLARO (PLATA METALICO)</t>
  </si>
  <si>
    <t>30301-82</t>
  </si>
  <si>
    <t>30301-83</t>
  </si>
  <si>
    <t>30202-28</t>
  </si>
  <si>
    <t>PC DE ESCRITORIO DELL SSF INTEL CORE i5- 7500, MARCA DELL,MONITOR:  MODELO DE  E1916H, SERIE  CN-OXJ5TR-FCC00-849-DNTU, SERVICE TAG JCOYKN2. CPU: MODELO OPTIPLEX 3050 SFF, SERIE CN0DV6KM0CCC684NZACO, SERIE TAG 3820MP2. TECLADO: SERIE CN-OF2JV2-LO300-832-00LO; MOUSE: SERIE CN-ODV0RH-LO300-82R-0UVY.</t>
  </si>
  <si>
    <t>30201-149</t>
  </si>
  <si>
    <t>PC DE ESCRITORIO DELL SSF INTEL CORE i5- 7500, MARCA DELL ,MONITOR:  MODELO DE  E1916H, SERIE  CN-OXJ5TR-FCC00-849-DNRU, SERVICE TAG HCOYKN2; CPU: MODELO OPTIPLEX 3050 SFF, SERIE CN0DV6KM0CCC684NZAC2; SERVICE TAG 385YLP2; TECLADO: SERIE CN-OF2JV2-LO300-832-00KS; MOUSE: SERIE CN-ODV0RH-LO300-82R-0UVP.</t>
  </si>
  <si>
    <t>30201-150</t>
  </si>
  <si>
    <t>PC DE ESCRITORIO DELL SSF INTEL CORE i5- 7500, MARCA DELL,MONITOR:  MODELO DE  E1916H, SERIE  CN-OXJ5TR-FCC00-849-DR0U, SERVICE TAG 2GOYKN2; CPU: MODELO OPTIPLEX 3050 SFF, SERIE CN0DV6KM0CCC684NZZ35, SERIE TAG 33Q0MP2; TECLADO: SERIE CN-OF2JV2-LO300-832-01G5; MOUSE: SERIE CN-ODV0RH-LO300-832-1JP4.</t>
  </si>
  <si>
    <t>30201-151</t>
  </si>
  <si>
    <t>PC DE ESCRITORIO DELL SSF INTEL CORE i5- 7500, MARCA DELL ,MONITOR:  MODELO DE  E1916H, SERIE  CN-OXJ5TR-FCC00-849-DPDU, SERVICE TAG 1FOYKN2; CPU: MODELO OPTIPLEX 3050 SFF, SERIE CN0DV6KM0CCC684NZZ31, SERVICE TAG 33K1MP2. TECLADO: SERIE CN-OF2JV2-LO300-832-00SI; MOUSE: SERIE CN-ODV0RH-LO300-82R-0SYD.</t>
  </si>
  <si>
    <t>30201-152</t>
  </si>
  <si>
    <t>PC DE ESCRITORIO DELL SSF INTEL CORE i5- 7500, MARCA DELL ,MONITOR:  MODELO DE  E1916H, SERIE  CN-OXJ5TR-FCC00-849-DR3U, SERVICE TAG 5GOYKN2; CPU: MODELO OPTIPLEX 3050 SFF, SERIE CN0DV6KM0CCC684NZZ54; SERVICE TAG 34DWLP2.  TECLADO: SERIE CN-OF2JV2-LO300-833-12YJ; MOUSE: SERIE CN-ODV0RH-LO300-82R-0SZX.</t>
  </si>
  <si>
    <t>30201-153</t>
  </si>
  <si>
    <t>PC DE ESCRITORIO DELL SSF INTEL CORE i5- 7500, MARCA DELL ,MONITOR:  MODELO DE  E1916H, SERIE  CN-OXJ5TR-FCC00-849-DPWU, SERVICE TAG JF0YKN2; CPU: MODELO OPTIPLEX 3050 SFF, SERIE CN0DV6KM0CCC684NZZ51; SERVICE TAG 34WLP2;  TECLADO: SERIE CN-OF2JV2-LO300-832-00D4; MOUSE: SERIE CN-ODV0RH-LO300-82R-0TIB.</t>
  </si>
  <si>
    <t>30201-154</t>
  </si>
  <si>
    <t>PC DE ESCRITORIO DELL SSF INTEL CORE i5- 7500, MARCA DELL ,MONITOR:  MODELO DE  E1916H, SERIE  CN-OXJ5TR-FCC00-849-DR4U, SERVICE TAG 6GOYKN2; CPU: MODELO OPTIPLEX 3050 SFF, SERIE CN0DV6KM0CCC684NZZ99, SERVI TAG 36G1MP2; TECLADO: SERIE CN-OF2JV2-LO300-832-01G7; MOUSE: SERIE CN-ODV0RH-LO300-82R-1JNZ.</t>
  </si>
  <si>
    <t>30201-155</t>
  </si>
  <si>
    <t>PC DE ESCRITORIO DELL SSF INTEL CORE i5- 7500, MARCA DELL ,MONITOR:  MODELO DE  E1916H, SERIE  CN-OXJ5TR-FCC00-849-D5PU, SERVICE TAG 6FZXKN2; CPU: MODELO OPTIPLEX 3050 SFF, SERIE CN0DV6KM0CCC684NZAC1, SERVI TAG 36W0P2; TECLADO: SERIE CN-OF2JV2-LO300-832-00SH; MOUSE: SERIE CN-ODV0RH-LO300-82Q-OHFU.</t>
  </si>
  <si>
    <t>30201-156</t>
  </si>
  <si>
    <t>PC DE ESCRITORIO DELL SSF INTEL CORE i5- 7500, MARCA DELL ,MONITOR:  MODELO DE  E1916H, SERIE  CN-OXJ5TR-FCC00-849-DP2U, SERVICE TAG 7D0YKN2; CPU: MODELO OPTIPLEX 3050 SFF, SERIE CN0DV6KM0CCC684NZAA1, SERIE TAG 36GWLP2; TECLADO: SERIE CN-OF2JV2-LO300-832-00SX; MOUSE: SERIE CN-ODV0RH-LO300-82R-0SY3.</t>
  </si>
  <si>
    <t>30201-157</t>
  </si>
  <si>
    <t>PC DE ESCRITORIO DELL SSF INTEL CORE i5- 7500, MARCA DELL ,MONITOR:  MODELO DE  E1916H, SERIE  CN-OXJ5TR-FCC00-849-DRFU, SERVICE TAG JGOYKN2; CPU: MODELO OPTIPLEX 3050 SFF, SERIE CN0DV6KM0CCC684NZZ61, SERVICE TAG 36NYP2; TECLADO: SERIE CN-OF2JV2-LO300-832-00T1; MOUSE: SERIE CN-ODV0RH-LO300-82R-1JP3.</t>
  </si>
  <si>
    <t>30201-158</t>
  </si>
  <si>
    <t xml:space="preserve">DISPOSITIVO PARA PUNTO DE ACCESO INALAMBRICO. </t>
  </si>
  <si>
    <t>DISPOSITIVO PARA PUNTO DE ACCESO INALAMBRICO. SERIE NÚMERO: FP221ETF13711</t>
  </si>
  <si>
    <t>30203-54</t>
  </si>
  <si>
    <t>DISPOSITIVO PARA PUNTO DE ACCESO INALAMBRICO. SERIE NÚMERO: FP221ETF18014546</t>
  </si>
  <si>
    <t>30203-55</t>
  </si>
  <si>
    <t>IMPRESOR DE PVC, DATACARD SD360</t>
  </si>
  <si>
    <t>IMPRESOR DE PVC, DATACARD, MODELO: SD360; SERIE: B43681</t>
  </si>
  <si>
    <t>30124-131</t>
  </si>
  <si>
    <t>IMPRESOR DE PVC, DATACARD, MODELO: SD360; SERIE: B43683</t>
  </si>
  <si>
    <t>30124-132</t>
  </si>
  <si>
    <t>IMPRESOR DE PVC, DATACARD, MODELO: SD360; SERIE: B43686</t>
  </si>
  <si>
    <t>30124-133</t>
  </si>
  <si>
    <t>IMPRESOR DE PVC, DATACARD, MODELO: SD360; SERIE: B43697</t>
  </si>
  <si>
    <t>30124-134</t>
  </si>
  <si>
    <t>BOMBA TERMO-NEBULIZADORA: MATERIAL DEL DEPOSITO PLÁSTICO, CAPACIDAD DEL DEPOSITO QUIMICO 4.5 LITROS, COMBUSTIBLE GASOLINA, AARANQUE AUTOMATICO/ MANUAL, CAPACIDAD DE TANQUE DE COMBUSTIBLE 1.20 LITROS. SERIE: VTF00005022.</t>
  </si>
  <si>
    <t>BOMBA TERMO-NEBULIZADORA: MATERIAL DEL DEPOSITO PLÁSTICO, CAPACIDAD DEL DEPOSITO QUIMICO 4.5 LITROS, COMBUSTIBLE GASOLINA, AARANQUE AUTOMATICO/ MANUAL, CAPACIDAD DE TANQUE DE COMBUSTIBLE 1.20 LITROS. SERIE. VTF00005030.</t>
  </si>
  <si>
    <t>BOMBA TERMO-NEBULIZADORA: MATERIAL DEL DEPOSITO PLÁSTICO, CAPACIDAD DEL DEPOSITO QUIMICO 4.5 LITROS, COMBUSTIBLE GASOLINA, AARANQUE AUTOMATICO/ MANUAL, CAPACIDAD DE TANQUE DE COMBUSTIBLE 1.20 LITROS. SERIE. VTF000005031.</t>
  </si>
  <si>
    <t>PRESENTO:</t>
  </si>
  <si>
    <t>455-150*</t>
  </si>
  <si>
    <t>455-150*191</t>
  </si>
  <si>
    <t>455-210</t>
  </si>
  <si>
    <r>
      <rPr>
        <b/>
        <sz val="6"/>
        <rFont val="Arial"/>
        <family val="2"/>
      </rPr>
      <t>CPU CON SERIE: BL5W6V1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CN08XR0V7287221S558S: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CN0R126K4822022N03IV ,COLOR NEGRO DEL FABRICANTE DEL EQUIPO. </t>
    </r>
    <r>
      <rPr>
        <b/>
        <sz val="6"/>
        <rFont val="Arial"/>
        <family val="2"/>
      </rPr>
      <t xml:space="preserve">TECLADO CN-0KHCC7-7161626C0KAI-A00: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CN-011D3-V7158-1238-15XM: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</si>
  <si>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 xml:space="preserve">CPU CON SERIE BL717V1 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CN08XR0V7287221S557S: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CN0R126K4822022N03IV:  </t>
    </r>
    <r>
      <rPr>
        <sz val="6"/>
        <rFont val="Arial"/>
        <family val="2"/>
      </rPr>
      <t xml:space="preserve">BOCINAS CON SERIE CN0R126K4822022N03KX ,COLOR NEGRO DEL FABRICANTE DEL EQUIPO. </t>
    </r>
    <r>
      <rPr>
        <b/>
        <sz val="6"/>
        <rFont val="Arial"/>
        <family val="2"/>
      </rPr>
      <t xml:space="preserve">TECLADO CN-0KHCC7-7161625805ZR-A00: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CN-011D3-V7158-123C-0PPQ: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</si>
  <si>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BL527V1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CN08XR0V7287221S54RS: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>BOCINAS CON SERIE CN0R126K4822022N03TY</t>
    </r>
    <r>
      <rPr>
        <sz val="6"/>
        <rFont val="Arial"/>
        <family val="2"/>
      </rPr>
      <t xml:space="preserve"> :COLOR NEGRO DEL FABRICANTE DEL EQUIPO. </t>
    </r>
    <r>
      <rPr>
        <b/>
        <sz val="6"/>
        <rFont val="Arial"/>
        <family val="2"/>
      </rPr>
      <t>TECLADO CN-0KHCC7-71616258014R-A00;</t>
    </r>
    <r>
      <rPr>
        <sz val="6"/>
        <rFont val="Arial"/>
        <family val="2"/>
      </rPr>
      <t xml:space="preserve"> TIPO USB MULTIMEDIA, ESPAÑOL. </t>
    </r>
    <r>
      <rPr>
        <b/>
        <sz val="6"/>
        <rFont val="Arial"/>
        <family val="2"/>
      </rPr>
      <t xml:space="preserve">MOUSE CON SERIE CN-011D3-V7158-1238-0XUL: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</si>
  <si>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BL5X6V1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CN08XR0V7287221S561S: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CN0R126K4822022N03JY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CN-0KHCC7-7161626C0MN1-A00: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CN-011D3-V7158-1238-OWPH: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</si>
  <si>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BL6V6V1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CN08XR0V7287221S55ES: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CN0R126K4822022N03JR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CN-0KHCC7-7161626C0IEU-A00: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CN-011D3-V7158-123U-02A6: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</si>
  <si>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BL4Z6V1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CN08XR0V7287221S55CS: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CN0R126K4822022N03MI:  </t>
    </r>
    <r>
      <rPr>
        <sz val="6"/>
        <rFont val="Arial"/>
        <family val="2"/>
      </rPr>
      <t xml:space="preserve">COLOR NEGRO DEL FABRICANTE DEL EQUIPO. </t>
    </r>
    <r>
      <rPr>
        <b/>
        <sz val="6"/>
        <rFont val="Arial"/>
        <family val="2"/>
      </rPr>
      <t xml:space="preserve">TECLADO CN-0KHCC7-7161626C0K0Z-A00: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CN-011D3-V7158-123K-0136: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</si>
  <si>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BL607V1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CN08XR0V7287221S559S: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CN0R126K4822022H028H: </t>
    </r>
    <r>
      <rPr>
        <sz val="6"/>
        <rFont val="Arial"/>
        <family val="2"/>
      </rPr>
      <t xml:space="preserve"> ,COLOR NEGRO DEL FABRICANTE DEL EQUIPO. </t>
    </r>
    <r>
      <rPr>
        <b/>
        <sz val="6"/>
        <rFont val="Arial"/>
        <family val="2"/>
      </rPr>
      <t xml:space="preserve">TECLADO CN-0KHCC7-7161626C0CAJ-A00: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CN-011D3-V7158-123U-02A4: </t>
    </r>
    <r>
      <rPr>
        <sz val="6"/>
        <rFont val="Arial"/>
        <family val="2"/>
      </rPr>
      <t>TIPO USB  CON SCROLL, DISEÑO EN NEGRO DEL FABRICANTE. MOUSE PAD DEL FABRICANTE.</t>
    </r>
  </si>
  <si>
    <r>
      <rPr>
        <b/>
        <sz val="6"/>
        <rFont val="Arial"/>
        <family val="2"/>
      </rPr>
      <t>CPU CON SERIE BL6T6V1</t>
    </r>
    <r>
      <rPr>
        <sz val="6"/>
        <rFont val="Arial"/>
        <family val="2"/>
      </rPr>
      <t xml:space="preserve">:PROCESADOR INTEL , CORE i5 2400 PROCESADOR (3.1 ghz, 6 M). SISTEMA OPERTICO WINDOWS 7 PROFESSIONAL ORIGNAL, CON MEDIOS DE  32 BITS, ESPAÑOL. MICROSOF OFFICE PRO ORIGINAL CON MEDIOS DE 232 BITS , ESPAÑOL. MEMORIA RAM 4GB DDR3 NON-ECC SDRAM,1333 MHZ, (1 DIMM). UNIDAD OPTICA 8X SLIMLINEDVD + / - RW, ROXIO CREATOR CYBERLINK POWER DVD CON MEDIA. DISCO DURO: 500 GB 3.5", SATA 3.0 GB/S AND 16 MB DATA BURST CACHE.   </t>
    </r>
    <r>
      <rPr>
        <b/>
        <sz val="6"/>
        <rFont val="Arial"/>
        <family val="2"/>
      </rPr>
      <t xml:space="preserve">MONITOR CON SERIE CN08XR0V7287221S55US:  </t>
    </r>
    <r>
      <rPr>
        <sz val="6"/>
        <rFont val="Arial"/>
        <family val="2"/>
      </rPr>
      <t xml:space="preserve">MONITOR DE 19", CON BASE DE ALTURA AJUSTABLE, VGA / DVI.. TARJETA DE VIDEO : INTEGRATED VIDEO, INTEL HD GRAPHIS 2000 ( 1HDMI &amp; 1VGA). TARJETA DE RED: INTEL ESTÁNDAR DE ADMINISTRACIÓN . </t>
    </r>
    <r>
      <rPr>
        <b/>
        <sz val="6"/>
        <rFont val="Arial"/>
        <family val="2"/>
      </rPr>
      <t xml:space="preserve">BOCINAS CON SERIE CN0R126K4822022N03TN:  </t>
    </r>
    <r>
      <rPr>
        <sz val="6"/>
        <rFont val="Arial"/>
        <family val="2"/>
      </rPr>
      <t xml:space="preserve">,COLOR NEGRO DEL FABRICANTE DEL EQUIPO. </t>
    </r>
    <r>
      <rPr>
        <b/>
        <sz val="6"/>
        <rFont val="Arial"/>
        <family val="2"/>
      </rPr>
      <t xml:space="preserve">TECLADO CN-0KHCC7-7161626C0JZL-A00: </t>
    </r>
    <r>
      <rPr>
        <sz val="6"/>
        <rFont val="Arial"/>
        <family val="2"/>
      </rPr>
      <t xml:space="preserve">TECLADO TIPO USB MULTIMEDIA, ESPAÑOL. </t>
    </r>
    <r>
      <rPr>
        <b/>
        <sz val="6"/>
        <rFont val="Arial"/>
        <family val="2"/>
      </rPr>
      <t xml:space="preserve">MOUSE CON SERIE CN-011D3-V7158-123U-028E: </t>
    </r>
    <r>
      <rPr>
        <sz val="6"/>
        <rFont val="Arial"/>
        <family val="2"/>
      </rPr>
      <t>TIPO USB  CON SCROLL, DISEÑO EN NEGRO DEL FABRICANTE. MOUSE PAD DEL FABRICANTE.</t>
    </r>
  </si>
  <si>
    <t>30202-12</t>
  </si>
  <si>
    <t>30202-13</t>
  </si>
  <si>
    <t>30202-14</t>
  </si>
  <si>
    <t xml:space="preserve"> JEFATURA DE COORDINACIÓN DE TECNOLOGÍA DE INFORMACIÓN, LIC. WILLIAM ACEVEDO</t>
  </si>
  <si>
    <t>INVENTARIO DE BIENES MUEBLES CUYO VALOR EXCEDE A $ 20,000.00 AL 31 DE DICIEMBRE 2018</t>
  </si>
  <si>
    <t>INVENTARIO DE  ACTIVO FIJO  CON SU RESPECTIVA DEPRECIACIÓN AL 31 DE DICIEMBRE  2018</t>
  </si>
  <si>
    <r>
      <t xml:space="preserve">SUMINISTRO E INSTALACIÓN DE UN ELEVADOR DE PASAJEROS, PARA EL EDIFCIO DE OFICINAS CENTRALES, CON LAS CARACTERISTICAS SIGUIENTES: MARCA </t>
    </r>
    <r>
      <rPr>
        <b/>
        <sz val="6"/>
        <rFont val="Arial"/>
        <family val="2"/>
      </rPr>
      <t>mp,</t>
    </r>
    <r>
      <rPr>
        <sz val="6"/>
        <rFont val="Arial"/>
        <family val="2"/>
      </rPr>
      <t xml:space="preserve"> TIPO DE ELEVADOR:  HIDARAULICO DE PASAJEROS, VELOCIDAD: 0.4M/S, CAPACIDAD EN PERSONAS:10, PARADAS: 4, CAPACIDAD DE MOTOR: 5.3 KW; VOLTAJE: 110V, VOLTAJE PRINCIPAL: 208-230V/60HZ/TRIFASICO, TECHO: ILUMINACIÓN LED Y VENTILACIÓN.</t>
    </r>
  </si>
  <si>
    <t>PICK UP  (N12560-2011), CABINA DOBLE , COLOR GRIS</t>
  </si>
  <si>
    <t>MARCA NISSAN, MODELO NP 300, COLOR GRIS, AÑO 2019, CAPACIDAD 1.50 TON., CLASE PICK UP, PLACA. (N12560-2011), TRACCIÓN 4X4, TIPO CABINA DOBLE, PROPIEDAD DOMINIO, NÚMERO DE MOTOR: YD25689256P, NÚMERO DE CHASIS:  DOBLE CAB MID 4X4 T7M DSL, COLOR GRIS, AÑO 2015, CLASE PICK UP, TRACCIÓN 4X4, TIPO CABINA DOBLE, NÚMERO DE MOTOR: WLAT1397309, NÚMERO DE CHASIS: 3N6CD33B8ZK398772, NÚMERO VIN: N/T DE FABRICA.</t>
  </si>
  <si>
    <t>36104-06</t>
  </si>
  <si>
    <t>455-XXX</t>
  </si>
  <si>
    <t>PICK UP  (N- 7515), DOBLE CABINA, COLOR GRIS CLARO.</t>
  </si>
  <si>
    <t>MARCA: TOYOTA, MODELO KUN 25L-HRMDH; TIPO PICK UP DOBLE CABINA; CLASE PICK UP; CHASIS VIN: SIN NUMERO; CHASIS GRABADO: MROFR22G400686938; NUMERO DE MOTOR: 2KD5830740; CILINDRAJE DE MOTOR:2,500CC; COLOR GRIS CLARO; AÑO 2013; COMBUSTIBLE: DIESEL; INVENTARIO: 00104943.</t>
  </si>
  <si>
    <t>INVENTARIO DE  ACTIVO FIJO E INTANGIBLES YA DEPRECIADOS  AL 31 DE DICIEMBRE 2018</t>
  </si>
  <si>
    <t>MARCA WATCHGUARD X 550C BUNDLED,FIREWARE PRO/20 LICENCIAS DE MUVPN S/ 908675110-533F.</t>
  </si>
  <si>
    <t>SUBGERENTE, LICDA. ROXANA MINET ALARCÓN MACAL</t>
  </si>
  <si>
    <t>ARQ. OSCAR FERNANDO PORTILLO SILVA, JEFE DE LOGÍSTICA Y ACTIVOS.</t>
  </si>
  <si>
    <t>ASIGNADO A JEFE DE LOGÍSTICA Y ACTIVOS, ARQ. OSCAR FERNANDO PORTILLO SILVA.</t>
  </si>
  <si>
    <t>ASIGNADO A JEFE DE COORDINACIÓN DE TECNOLOGÍAS DE INFORMACIÓN, LIC. WILLIAM ACEVEDO</t>
  </si>
  <si>
    <t>enero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</si>
</sst>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[$$-409]#,##0.00"/>
    <numFmt numFmtId="168" formatCode="0.000"/>
    <numFmt numFmtId="169" formatCode="&quot;$&quot;#,##0.00;[Red]\-&quot;$&quot;#,##0.00"/>
    <numFmt numFmtId="170" formatCode="dd/mm/yy;@"/>
    <numFmt numFmtId="171" formatCode="_-* #,##0.00\ &quot;DM&quot;_-;\-* #,##0.00\ &quot;DM&quot;_-;_-* &quot;-&quot;??\ &quot;DM&quot;_-;_-@_-"/>
    <numFmt numFmtId="172" formatCode="_([$€-2]* #,##0.00_);_([$€-2]* \(#,##0.00\);_([$€-2]* &quot;-&quot;??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6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9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sz val="10"/>
      <color theme="1"/>
      <name val="Arial"/>
      <family val="2"/>
    </font>
    <font>
      <b/>
      <sz val="7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"/>
      <family val="2"/>
    </font>
    <font>
      <sz val="6"/>
      <name val="Batang"/>
      <family val="1"/>
    </font>
    <font>
      <b/>
      <sz val="10"/>
      <name val="Arial"/>
      <family val="2"/>
    </font>
    <font>
      <b/>
      <sz val="8"/>
      <color theme="1"/>
      <name val="Arial"/>
      <family val="2"/>
    </font>
    <font>
      <sz val="6"/>
      <color rgb="FFFF0000"/>
      <name val="Arial"/>
      <family val="2"/>
    </font>
    <font>
      <sz val="6"/>
      <color rgb="FF0070C0"/>
      <name val="Arial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6" fillId="0" borderId="0"/>
    <xf numFmtId="165" fontId="1" fillId="0" borderId="0" applyFont="0" applyFill="0" applyBorder="0" applyAlignment="0" applyProtection="0"/>
    <xf numFmtId="171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65" fontId="16" fillId="0" borderId="0" applyFont="0" applyFill="0" applyBorder="0" applyAlignment="0" applyProtection="0"/>
  </cellStyleXfs>
  <cellXfs count="374">
    <xf numFmtId="0" fontId="0" fillId="0" borderId="0" xfId="0"/>
    <xf numFmtId="0" fontId="2" fillId="0" borderId="0" xfId="0" applyFont="1" applyFill="1"/>
    <xf numFmtId="166" fontId="3" fillId="0" borderId="5" xfId="0" applyNumberFormat="1" applyFont="1" applyFill="1" applyBorder="1" applyAlignment="1">
      <alignment horizontal="center"/>
    </xf>
    <xf numFmtId="166" fontId="3" fillId="0" borderId="5" xfId="0" applyNumberFormat="1" applyFont="1" applyFill="1" applyBorder="1" applyAlignment="1">
      <alignment vertical="top" wrapText="1"/>
    </xf>
    <xf numFmtId="166" fontId="3" fillId="0" borderId="5" xfId="0" applyNumberFormat="1" applyFont="1" applyFill="1" applyBorder="1"/>
    <xf numFmtId="166" fontId="2" fillId="0" borderId="5" xfId="0" applyNumberFormat="1" applyFont="1" applyFill="1" applyBorder="1" applyAlignment="1">
      <alignment vertical="top" wrapText="1"/>
    </xf>
    <xf numFmtId="166" fontId="2" fillId="0" borderId="5" xfId="0" applyNumberFormat="1" applyFont="1" applyFill="1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left" vertical="top"/>
    </xf>
    <xf numFmtId="0" fontId="2" fillId="0" borderId="5" xfId="0" applyFont="1" applyFill="1" applyBorder="1" applyAlignment="1" applyProtection="1">
      <alignment vertical="top" wrapText="1"/>
      <protection locked="0"/>
    </xf>
    <xf numFmtId="0" fontId="2" fillId="0" borderId="5" xfId="0" applyFont="1" applyFill="1" applyBorder="1" applyAlignment="1" applyProtection="1">
      <alignment horizontal="left" vertical="top"/>
      <protection locked="0"/>
    </xf>
    <xf numFmtId="14" fontId="2" fillId="0" borderId="5" xfId="0" applyNumberFormat="1" applyFont="1" applyFill="1" applyBorder="1" applyAlignment="1">
      <alignment horizontal="left" vertical="top" wrapText="1"/>
    </xf>
    <xf numFmtId="1" fontId="2" fillId="0" borderId="5" xfId="0" applyNumberFormat="1" applyFont="1" applyFill="1" applyBorder="1" applyAlignment="1">
      <alignment horizontal="left" vertical="top" wrapText="1"/>
    </xf>
    <xf numFmtId="14" fontId="2" fillId="0" borderId="5" xfId="0" applyNumberFormat="1" applyFont="1" applyBorder="1" applyAlignment="1">
      <alignment horizontal="left" vertical="top" wrapText="1"/>
    </xf>
    <xf numFmtId="1" fontId="2" fillId="0" borderId="5" xfId="0" applyNumberFormat="1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horizontal="left" vertical="top"/>
    </xf>
    <xf numFmtId="0" fontId="2" fillId="0" borderId="5" xfId="0" applyFont="1" applyFill="1" applyBorder="1" applyAlignment="1">
      <alignment horizontal="left" vertical="top" wrapText="1"/>
    </xf>
    <xf numFmtId="168" fontId="2" fillId="0" borderId="5" xfId="0" applyNumberFormat="1" applyFont="1" applyFill="1" applyBorder="1" applyAlignment="1">
      <alignment horizontal="left" vertical="top" wrapText="1"/>
    </xf>
    <xf numFmtId="0" fontId="2" fillId="0" borderId="5" xfId="0" applyNumberFormat="1" applyFont="1" applyFill="1" applyBorder="1" applyAlignment="1">
      <alignment horizontal="left" vertical="top" wrapText="1"/>
    </xf>
    <xf numFmtId="167" fontId="2" fillId="0" borderId="5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167" fontId="2" fillId="0" borderId="5" xfId="0" applyNumberFormat="1" applyFont="1" applyBorder="1" applyAlignment="1">
      <alignment horizontal="left" vertical="top" wrapText="1"/>
    </xf>
    <xf numFmtId="168" fontId="2" fillId="0" borderId="5" xfId="0" applyNumberFormat="1" applyFont="1" applyBorder="1" applyAlignment="1">
      <alignment horizontal="left" vertical="top" wrapText="1"/>
    </xf>
    <xf numFmtId="1" fontId="2" fillId="0" borderId="0" xfId="0" applyNumberFormat="1" applyFont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1" fontId="2" fillId="0" borderId="6" xfId="0" applyNumberFormat="1" applyFont="1" applyBorder="1" applyAlignment="1">
      <alignment horizontal="left" vertical="top" wrapText="1"/>
    </xf>
    <xf numFmtId="167" fontId="5" fillId="0" borderId="5" xfId="0" applyNumberFormat="1" applyFont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left" vertical="top"/>
    </xf>
    <xf numFmtId="0" fontId="2" fillId="0" borderId="5" xfId="0" applyFont="1" applyBorder="1" applyAlignment="1">
      <alignment vertical="top" wrapText="1"/>
    </xf>
    <xf numFmtId="4" fontId="2" fillId="0" borderId="0" xfId="0" applyNumberFormat="1" applyFont="1" applyFill="1"/>
    <xf numFmtId="49" fontId="3" fillId="0" borderId="5" xfId="0" applyNumberFormat="1" applyFont="1" applyFill="1" applyBorder="1" applyAlignment="1">
      <alignment horizontal="left" vertical="top"/>
    </xf>
    <xf numFmtId="0" fontId="2" fillId="0" borderId="0" xfId="0" applyFont="1" applyFill="1" applyAlignment="1">
      <alignment wrapText="1"/>
    </xf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/>
    <xf numFmtId="166" fontId="11" fillId="0" borderId="5" xfId="0" applyNumberFormat="1" applyFont="1" applyBorder="1"/>
    <xf numFmtId="166" fontId="12" fillId="0" borderId="5" xfId="0" applyNumberFormat="1" applyFont="1" applyBorder="1" applyAlignment="1">
      <alignment wrapText="1"/>
    </xf>
    <xf numFmtId="166" fontId="12" fillId="0" borderId="5" xfId="0" applyNumberFormat="1" applyFont="1" applyBorder="1" applyAlignment="1">
      <alignment vertical="top" wrapText="1"/>
    </xf>
    <xf numFmtId="166" fontId="8" fillId="0" borderId="5" xfId="0" applyNumberFormat="1" applyFont="1" applyBorder="1" applyAlignment="1">
      <alignment vertical="top"/>
    </xf>
    <xf numFmtId="166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 applyProtection="1">
      <alignment vertical="top" wrapText="1"/>
      <protection locked="0"/>
    </xf>
    <xf numFmtId="0" fontId="9" fillId="0" borderId="0" xfId="0" applyFont="1" applyAlignment="1">
      <alignment vertical="top"/>
    </xf>
    <xf numFmtId="49" fontId="8" fillId="0" borderId="5" xfId="0" applyNumberFormat="1" applyFont="1" applyBorder="1" applyAlignment="1">
      <alignment vertical="top"/>
    </xf>
    <xf numFmtId="49" fontId="8" fillId="5" borderId="5" xfId="0" applyNumberFormat="1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vertical="top" wrapText="1"/>
    </xf>
    <xf numFmtId="0" fontId="9" fillId="6" borderId="5" xfId="0" applyFont="1" applyFill="1" applyBorder="1" applyAlignment="1" applyProtection="1">
      <alignment vertical="top" wrapText="1"/>
      <protection locked="0"/>
    </xf>
    <xf numFmtId="49" fontId="8" fillId="0" borderId="5" xfId="0" applyNumberFormat="1" applyFont="1" applyBorder="1" applyAlignment="1">
      <alignment horizontal="left" vertical="top"/>
    </xf>
    <xf numFmtId="0" fontId="12" fillId="0" borderId="0" xfId="0" applyFont="1" applyAlignment="1">
      <alignment vertical="top"/>
    </xf>
    <xf numFmtId="166" fontId="12" fillId="4" borderId="5" xfId="0" applyNumberFormat="1" applyFont="1" applyFill="1" applyBorder="1" applyAlignment="1">
      <alignment vertical="top" wrapText="1"/>
    </xf>
    <xf numFmtId="14" fontId="8" fillId="0" borderId="5" xfId="0" applyNumberFormat="1" applyFont="1" applyBorder="1" applyAlignment="1">
      <alignment horizontal="left" vertical="top" wrapText="1"/>
    </xf>
    <xf numFmtId="0" fontId="9" fillId="0" borderId="5" xfId="0" applyFont="1" applyBorder="1" applyAlignment="1">
      <alignment vertical="top" wrapText="1"/>
    </xf>
    <xf numFmtId="14" fontId="8" fillId="0" borderId="5" xfId="0" applyNumberFormat="1" applyFont="1" applyBorder="1" applyAlignment="1">
      <alignment horizontal="left" vertical="top"/>
    </xf>
    <xf numFmtId="14" fontId="8" fillId="0" borderId="5" xfId="0" applyNumberFormat="1" applyFont="1" applyFill="1" applyBorder="1" applyAlignment="1">
      <alignment horizontal="left" vertical="top"/>
    </xf>
    <xf numFmtId="166" fontId="9" fillId="0" borderId="5" xfId="0" applyNumberFormat="1" applyFont="1" applyFill="1" applyBorder="1" applyAlignment="1">
      <alignment vertical="top" wrapText="1"/>
    </xf>
    <xf numFmtId="0" fontId="9" fillId="0" borderId="5" xfId="0" applyFont="1" applyFill="1" applyBorder="1" applyAlignment="1">
      <alignment vertical="top" wrapText="1"/>
    </xf>
    <xf numFmtId="170" fontId="8" fillId="0" borderId="5" xfId="0" applyNumberFormat="1" applyFont="1" applyBorder="1" applyAlignment="1">
      <alignment horizontal="left" vertical="top"/>
    </xf>
    <xf numFmtId="49" fontId="8" fillId="0" borderId="5" xfId="0" applyNumberFormat="1" applyFont="1" applyBorder="1" applyAlignment="1">
      <alignment vertical="top" wrapText="1"/>
    </xf>
    <xf numFmtId="49" fontId="8" fillId="0" borderId="5" xfId="0" applyNumberFormat="1" applyFont="1" applyFill="1" applyBorder="1" applyAlignment="1">
      <alignment vertical="top"/>
    </xf>
    <xf numFmtId="166" fontId="9" fillId="7" borderId="5" xfId="0" applyNumberFormat="1" applyFont="1" applyFill="1" applyBorder="1" applyAlignment="1">
      <alignment vertical="top" wrapText="1"/>
    </xf>
    <xf numFmtId="0" fontId="9" fillId="7" borderId="5" xfId="0" applyFont="1" applyFill="1" applyBorder="1" applyAlignment="1" applyProtection="1">
      <alignment vertical="top" wrapText="1"/>
      <protection locked="0"/>
    </xf>
    <xf numFmtId="49" fontId="8" fillId="0" borderId="5" xfId="0" applyNumberFormat="1" applyFont="1" applyFill="1" applyBorder="1" applyAlignment="1">
      <alignment vertical="top" wrapText="1"/>
    </xf>
    <xf numFmtId="49" fontId="8" fillId="0" borderId="5" xfId="0" applyNumberFormat="1" applyFont="1" applyBorder="1" applyAlignment="1">
      <alignment horizontal="left" vertical="top" wrapText="1"/>
    </xf>
    <xf numFmtId="14" fontId="5" fillId="0" borderId="5" xfId="0" applyNumberFormat="1" applyFont="1" applyFill="1" applyBorder="1" applyAlignment="1">
      <alignment horizontal="left" vertical="top"/>
    </xf>
    <xf numFmtId="4" fontId="2" fillId="0" borderId="5" xfId="0" applyNumberFormat="1" applyFont="1" applyFill="1" applyBorder="1" applyAlignment="1">
      <alignment horizontal="left" vertical="top"/>
    </xf>
    <xf numFmtId="4" fontId="2" fillId="0" borderId="5" xfId="0" applyNumberFormat="1" applyFont="1" applyBorder="1" applyAlignment="1">
      <alignment horizontal="left" vertical="top"/>
    </xf>
    <xf numFmtId="4" fontId="2" fillId="2" borderId="5" xfId="0" applyNumberFormat="1" applyFont="1" applyFill="1" applyBorder="1" applyAlignment="1">
      <alignment horizontal="left" vertical="top"/>
    </xf>
    <xf numFmtId="14" fontId="5" fillId="0" borderId="5" xfId="0" applyNumberFormat="1" applyFont="1" applyFill="1" applyBorder="1" applyAlignment="1">
      <alignment horizontal="left" vertical="top" wrapText="1"/>
    </xf>
    <xf numFmtId="0" fontId="9" fillId="0" borderId="5" xfId="0" applyFont="1" applyFill="1" applyBorder="1" applyAlignment="1" applyProtection="1">
      <alignment vertical="top" wrapText="1"/>
      <protection locked="0"/>
    </xf>
    <xf numFmtId="0" fontId="9" fillId="7" borderId="5" xfId="0" applyFont="1" applyFill="1" applyBorder="1" applyAlignment="1" applyProtection="1">
      <alignment vertical="top" wrapText="1" shrinkToFit="1"/>
      <protection locked="0"/>
    </xf>
    <xf numFmtId="0" fontId="9" fillId="0" borderId="5" xfId="0" applyFont="1" applyBorder="1" applyAlignment="1" applyProtection="1">
      <alignment vertical="top" wrapText="1" shrinkToFit="1"/>
      <protection locked="0"/>
    </xf>
    <xf numFmtId="0" fontId="9" fillId="0" borderId="5" xfId="0" applyFont="1" applyBorder="1" applyAlignment="1">
      <alignment horizontal="left" vertical="top" wrapText="1"/>
    </xf>
    <xf numFmtId="0" fontId="9" fillId="0" borderId="0" xfId="0" applyFont="1" applyFill="1" applyAlignment="1">
      <alignment vertical="top"/>
    </xf>
    <xf numFmtId="4" fontId="9" fillId="0" borderId="5" xfId="0" applyNumberFormat="1" applyFont="1" applyFill="1" applyBorder="1" applyAlignment="1">
      <alignment horizontal="left" vertical="top"/>
    </xf>
    <xf numFmtId="4" fontId="8" fillId="0" borderId="5" xfId="0" applyNumberFormat="1" applyFont="1" applyBorder="1" applyAlignment="1">
      <alignment horizontal="left" vertical="top"/>
    </xf>
    <xf numFmtId="4" fontId="9" fillId="2" borderId="5" xfId="0" applyNumberFormat="1" applyFont="1" applyFill="1" applyBorder="1" applyAlignment="1">
      <alignment horizontal="left" vertical="top"/>
    </xf>
    <xf numFmtId="4" fontId="9" fillId="0" borderId="5" xfId="0" applyNumberFormat="1" applyFont="1" applyBorder="1" applyAlignment="1">
      <alignment horizontal="left" vertical="top"/>
    </xf>
    <xf numFmtId="0" fontId="13" fillId="0" borderId="0" xfId="0" applyFont="1" applyFill="1"/>
    <xf numFmtId="1" fontId="9" fillId="0" borderId="5" xfId="0" applyNumberFormat="1" applyFont="1" applyFill="1" applyBorder="1" applyAlignment="1">
      <alignment vertical="top" wrapText="1"/>
    </xf>
    <xf numFmtId="0" fontId="11" fillId="4" borderId="5" xfId="0" applyFont="1" applyFill="1" applyBorder="1"/>
    <xf numFmtId="4" fontId="9" fillId="0" borderId="0" xfId="0" applyNumberFormat="1" applyFont="1"/>
    <xf numFmtId="0" fontId="8" fillId="0" borderId="0" xfId="0" applyFont="1" applyBorder="1"/>
    <xf numFmtId="166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vertical="top" wrapText="1"/>
    </xf>
    <xf numFmtId="49" fontId="8" fillId="0" borderId="0" xfId="0" applyNumberFormat="1" applyFont="1"/>
    <xf numFmtId="14" fontId="5" fillId="0" borderId="5" xfId="0" applyNumberFormat="1" applyFont="1" applyBorder="1" applyAlignment="1">
      <alignment horizontal="left" vertical="top" wrapText="1"/>
    </xf>
    <xf numFmtId="167" fontId="5" fillId="0" borderId="5" xfId="0" applyNumberFormat="1" applyFont="1" applyFill="1" applyBorder="1" applyAlignment="1">
      <alignment horizontal="left" vertical="top" wrapText="1"/>
    </xf>
    <xf numFmtId="1" fontId="5" fillId="0" borderId="5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49" fontId="19" fillId="0" borderId="0" xfId="0" applyNumberFormat="1" applyFont="1"/>
    <xf numFmtId="0" fontId="20" fillId="0" borderId="0" xfId="0" applyFont="1"/>
    <xf numFmtId="1" fontId="2" fillId="0" borderId="5" xfId="0" applyNumberFormat="1" applyFont="1" applyBorder="1" applyAlignment="1">
      <alignment vertical="top" wrapText="1"/>
    </xf>
    <xf numFmtId="0" fontId="6" fillId="0" borderId="0" xfId="0" applyFont="1" applyFill="1"/>
    <xf numFmtId="0" fontId="2" fillId="0" borderId="0" xfId="0" applyFont="1" applyFill="1" applyAlignment="1">
      <alignment horizontal="left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wrapText="1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6" fontId="3" fillId="0" borderId="5" xfId="0" applyNumberFormat="1" applyFont="1" applyFill="1" applyBorder="1" applyAlignment="1">
      <alignment horizontal="left"/>
    </xf>
    <xf numFmtId="164" fontId="3" fillId="0" borderId="5" xfId="1" applyFont="1" applyFill="1" applyBorder="1" applyAlignment="1">
      <alignment horizontal="left"/>
    </xf>
    <xf numFmtId="0" fontId="3" fillId="0" borderId="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49" fontId="3" fillId="0" borderId="5" xfId="0" applyNumberFormat="1" applyFont="1" applyFill="1" applyBorder="1" applyAlignment="1">
      <alignment horizontal="left"/>
    </xf>
    <xf numFmtId="17" fontId="3" fillId="0" borderId="5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>
      <alignment horizontal="left"/>
    </xf>
    <xf numFmtId="1" fontId="3" fillId="0" borderId="5" xfId="0" applyNumberFormat="1" applyFont="1" applyFill="1" applyBorder="1" applyAlignment="1">
      <alignment horizontal="left"/>
    </xf>
    <xf numFmtId="17" fontId="3" fillId="2" borderId="5" xfId="0" applyNumberFormat="1" applyFont="1" applyFill="1" applyBorder="1" applyAlignment="1">
      <alignment horizontal="left"/>
    </xf>
    <xf numFmtId="4" fontId="3" fillId="0" borderId="5" xfId="0" applyNumberFormat="1" applyFont="1" applyFill="1" applyBorder="1" applyAlignment="1">
      <alignment horizontal="left" vertical="top"/>
    </xf>
    <xf numFmtId="4" fontId="2" fillId="0" borderId="19" xfId="0" applyNumberFormat="1" applyFont="1" applyFill="1" applyBorder="1" applyAlignment="1">
      <alignment horizontal="left" vertical="top"/>
    </xf>
    <xf numFmtId="167" fontId="2" fillId="0" borderId="6" xfId="0" applyNumberFormat="1" applyFont="1" applyBorder="1" applyAlignment="1">
      <alignment horizontal="left" vertical="top" wrapText="1"/>
    </xf>
    <xf numFmtId="4" fontId="2" fillId="0" borderId="6" xfId="0" applyNumberFormat="1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/>
    </xf>
    <xf numFmtId="4" fontId="2" fillId="0" borderId="6" xfId="0" applyNumberFormat="1" applyFont="1" applyBorder="1" applyAlignment="1">
      <alignment horizontal="left" vertical="top"/>
    </xf>
    <xf numFmtId="4" fontId="2" fillId="2" borderId="6" xfId="0" applyNumberFormat="1" applyFont="1" applyFill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0" fontId="2" fillId="0" borderId="7" xfId="0" applyFont="1" applyFill="1" applyBorder="1" applyAlignment="1">
      <alignment horizontal="left"/>
    </xf>
    <xf numFmtId="4" fontId="2" fillId="0" borderId="7" xfId="0" applyNumberFormat="1" applyFont="1" applyFill="1" applyBorder="1" applyAlignment="1">
      <alignment horizontal="left" vertical="top"/>
    </xf>
    <xf numFmtId="4" fontId="5" fillId="0" borderId="5" xfId="0" applyNumberFormat="1" applyFont="1" applyFill="1" applyBorder="1" applyAlignment="1">
      <alignment horizontal="left" vertical="top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4" fontId="9" fillId="0" borderId="8" xfId="0" applyNumberFormat="1" applyFont="1" applyFill="1" applyBorder="1" applyAlignment="1">
      <alignment horizontal="left" vertical="top"/>
    </xf>
    <xf numFmtId="4" fontId="2" fillId="0" borderId="8" xfId="0" applyNumberFormat="1" applyFont="1" applyFill="1" applyBorder="1" applyAlignment="1">
      <alignment horizontal="left" vertical="top"/>
    </xf>
    <xf numFmtId="0" fontId="11" fillId="4" borderId="20" xfId="0" applyFont="1" applyFill="1" applyBorder="1" applyAlignment="1">
      <alignment vertical="top"/>
    </xf>
    <xf numFmtId="166" fontId="12" fillId="4" borderId="21" xfId="0" applyNumberFormat="1" applyFont="1" applyFill="1" applyBorder="1" applyAlignment="1">
      <alignment vertical="top" wrapText="1"/>
    </xf>
    <xf numFmtId="49" fontId="8" fillId="0" borderId="7" xfId="0" applyNumberFormat="1" applyFont="1" applyBorder="1" applyAlignment="1">
      <alignment vertical="top"/>
    </xf>
    <xf numFmtId="166" fontId="9" fillId="0" borderId="7" xfId="0" applyNumberFormat="1" applyFont="1" applyBorder="1" applyAlignment="1">
      <alignment vertical="top" wrapText="1"/>
    </xf>
    <xf numFmtId="0" fontId="9" fillId="0" borderId="7" xfId="0" applyFont="1" applyBorder="1" applyAlignment="1" applyProtection="1">
      <alignment vertical="top" wrapText="1"/>
      <protection locked="0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vertical="top" wrapText="1"/>
    </xf>
    <xf numFmtId="2" fontId="2" fillId="0" borderId="0" xfId="0" applyNumberFormat="1" applyFont="1" applyFill="1" applyAlignment="1">
      <alignment horizontal="left"/>
    </xf>
    <xf numFmtId="2" fontId="3" fillId="0" borderId="5" xfId="0" applyNumberFormat="1" applyFont="1" applyFill="1" applyBorder="1" applyAlignment="1">
      <alignment horizontal="left"/>
    </xf>
    <xf numFmtId="2" fontId="2" fillId="0" borderId="5" xfId="0" applyNumberFormat="1" applyFont="1" applyFill="1" applyBorder="1" applyAlignment="1">
      <alignment horizontal="left" vertical="top"/>
    </xf>
    <xf numFmtId="49" fontId="2" fillId="0" borderId="6" xfId="0" applyNumberFormat="1" applyFont="1" applyFill="1" applyBorder="1" applyAlignment="1">
      <alignment horizontal="left" vertical="top"/>
    </xf>
    <xf numFmtId="166" fontId="2" fillId="0" borderId="6" xfId="0" applyNumberFormat="1" applyFont="1" applyFill="1" applyBorder="1" applyAlignment="1">
      <alignment vertical="top" wrapText="1"/>
    </xf>
    <xf numFmtId="2" fontId="2" fillId="0" borderId="6" xfId="0" applyNumberFormat="1" applyFont="1" applyFill="1" applyBorder="1" applyAlignment="1">
      <alignment horizontal="left" vertical="top"/>
    </xf>
    <xf numFmtId="0" fontId="4" fillId="3" borderId="10" xfId="0" applyFont="1" applyFill="1" applyBorder="1" applyAlignment="1" applyProtection="1">
      <alignment horizontal="left" vertical="top"/>
      <protection locked="0"/>
    </xf>
    <xf numFmtId="0" fontId="21" fillId="3" borderId="10" xfId="0" applyFont="1" applyFill="1" applyBorder="1" applyAlignment="1" applyProtection="1">
      <alignment horizontal="left" vertical="top"/>
      <protection locked="0"/>
    </xf>
    <xf numFmtId="2" fontId="4" fillId="3" borderId="10" xfId="0" applyNumberFormat="1" applyFont="1" applyFill="1" applyBorder="1" applyAlignment="1">
      <alignment horizontal="left" vertical="top"/>
    </xf>
    <xf numFmtId="4" fontId="4" fillId="3" borderId="10" xfId="0" applyNumberFormat="1" applyFont="1" applyFill="1" applyBorder="1" applyAlignment="1">
      <alignment horizontal="left" vertical="top"/>
    </xf>
    <xf numFmtId="4" fontId="4" fillId="3" borderId="11" xfId="0" applyNumberFormat="1" applyFont="1" applyFill="1" applyBorder="1" applyAlignment="1">
      <alignment horizontal="left" vertical="top"/>
    </xf>
    <xf numFmtId="2" fontId="2" fillId="0" borderId="5" xfId="0" applyNumberFormat="1" applyFont="1" applyFill="1" applyBorder="1" applyAlignment="1">
      <alignment horizontal="left" vertical="top" wrapText="1"/>
    </xf>
    <xf numFmtId="14" fontId="2" fillId="0" borderId="6" xfId="0" applyNumberFormat="1" applyFont="1" applyBorder="1" applyAlignment="1">
      <alignment horizontal="left" vertical="top" wrapText="1"/>
    </xf>
    <xf numFmtId="1" fontId="2" fillId="0" borderId="6" xfId="0" applyNumberFormat="1" applyFont="1" applyFill="1" applyBorder="1" applyAlignment="1">
      <alignment horizontal="left" vertical="top" wrapText="1"/>
    </xf>
    <xf numFmtId="166" fontId="22" fillId="0" borderId="0" xfId="0" applyNumberFormat="1" applyFont="1" applyBorder="1" applyAlignment="1">
      <alignment horizontal="left" vertical="top"/>
    </xf>
    <xf numFmtId="2" fontId="2" fillId="0" borderId="6" xfId="0" applyNumberFormat="1" applyFont="1" applyFill="1" applyBorder="1" applyAlignment="1">
      <alignment horizontal="left" vertical="top" wrapText="1"/>
    </xf>
    <xf numFmtId="4" fontId="22" fillId="0" borderId="0" xfId="0" applyNumberFormat="1" applyFont="1" applyBorder="1" applyAlignment="1">
      <alignment horizontal="left" vertical="top"/>
    </xf>
    <xf numFmtId="0" fontId="16" fillId="0" borderId="0" xfId="0" applyFont="1" applyBorder="1"/>
    <xf numFmtId="0" fontId="4" fillId="3" borderId="9" xfId="0" applyFont="1" applyFill="1" applyBorder="1" applyAlignment="1">
      <alignment horizontal="left" vertical="top"/>
    </xf>
    <xf numFmtId="166" fontId="4" fillId="3" borderId="10" xfId="0" applyNumberFormat="1" applyFont="1" applyFill="1" applyBorder="1" applyAlignment="1">
      <alignment vertical="top" wrapText="1"/>
    </xf>
    <xf numFmtId="166" fontId="21" fillId="3" borderId="10" xfId="0" applyNumberFormat="1" applyFont="1" applyFill="1" applyBorder="1" applyAlignment="1">
      <alignment vertical="top" wrapText="1"/>
    </xf>
    <xf numFmtId="166" fontId="21" fillId="3" borderId="10" xfId="0" applyNumberFormat="1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 vertical="top"/>
    </xf>
    <xf numFmtId="0" fontId="2" fillId="0" borderId="7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/>
    </xf>
    <xf numFmtId="2" fontId="2" fillId="0" borderId="7" xfId="0" applyNumberFormat="1" applyFont="1" applyFill="1" applyBorder="1" applyAlignment="1">
      <alignment horizontal="left" vertical="top"/>
    </xf>
    <xf numFmtId="4" fontId="3" fillId="0" borderId="7" xfId="0" applyNumberFormat="1" applyFont="1" applyFill="1" applyBorder="1" applyAlignment="1">
      <alignment horizontal="left" vertical="top"/>
    </xf>
    <xf numFmtId="2" fontId="2" fillId="0" borderId="5" xfId="0" applyNumberFormat="1" applyFont="1" applyBorder="1" applyAlignment="1">
      <alignment horizontal="left" vertical="top" wrapText="1"/>
    </xf>
    <xf numFmtId="2" fontId="5" fillId="0" borderId="5" xfId="0" applyNumberFormat="1" applyFont="1" applyBorder="1" applyAlignment="1">
      <alignment horizontal="left" vertical="top" wrapText="1"/>
    </xf>
    <xf numFmtId="1" fontId="2" fillId="0" borderId="6" xfId="0" applyNumberFormat="1" applyFont="1" applyBorder="1" applyAlignment="1">
      <alignment vertical="top" wrapText="1"/>
    </xf>
    <xf numFmtId="0" fontId="5" fillId="0" borderId="6" xfId="0" applyFont="1" applyBorder="1" applyAlignment="1">
      <alignment horizontal="left" vertical="top" wrapText="1"/>
    </xf>
    <xf numFmtId="2" fontId="5" fillId="0" borderId="6" xfId="0" applyNumberFormat="1" applyFont="1" applyBorder="1" applyAlignment="1">
      <alignment horizontal="left" vertical="top" wrapText="1"/>
    </xf>
    <xf numFmtId="14" fontId="2" fillId="0" borderId="6" xfId="0" applyNumberFormat="1" applyFont="1" applyFill="1" applyBorder="1" applyAlignment="1">
      <alignment horizontal="left" vertical="top" wrapText="1"/>
    </xf>
    <xf numFmtId="0" fontId="4" fillId="3" borderId="10" xfId="0" applyFont="1" applyFill="1" applyBorder="1" applyAlignment="1">
      <alignment vertical="top" wrapText="1"/>
    </xf>
    <xf numFmtId="0" fontId="21" fillId="3" borderId="10" xfId="0" applyFont="1" applyFill="1" applyBorder="1" applyAlignment="1">
      <alignment vertical="top" wrapText="1"/>
    </xf>
    <xf numFmtId="0" fontId="4" fillId="3" borderId="10" xfId="0" applyFont="1" applyFill="1" applyBorder="1" applyAlignment="1">
      <alignment horizontal="left" vertical="top"/>
    </xf>
    <xf numFmtId="0" fontId="21" fillId="3" borderId="10" xfId="0" applyFont="1" applyFill="1" applyBorder="1" applyAlignment="1">
      <alignment horizontal="left" vertical="top"/>
    </xf>
    <xf numFmtId="14" fontId="5" fillId="0" borderId="6" xfId="0" applyNumberFormat="1" applyFont="1" applyBorder="1" applyAlignment="1">
      <alignment horizontal="left" vertical="top" wrapText="1"/>
    </xf>
    <xf numFmtId="49" fontId="4" fillId="3" borderId="9" xfId="0" applyNumberFormat="1" applyFont="1" applyFill="1" applyBorder="1" applyAlignment="1">
      <alignment horizontal="left" vertical="top"/>
    </xf>
    <xf numFmtId="0" fontId="21" fillId="3" borderId="10" xfId="0" applyFont="1" applyFill="1" applyBorder="1" applyAlignment="1" applyProtection="1">
      <alignment vertical="top" wrapText="1"/>
      <protection locked="0"/>
    </xf>
    <xf numFmtId="2" fontId="4" fillId="3" borderId="10" xfId="0" applyNumberFormat="1" applyFont="1" applyFill="1" applyBorder="1" applyAlignment="1" applyProtection="1">
      <alignment horizontal="left" vertical="top"/>
      <protection locked="0"/>
    </xf>
    <xf numFmtId="4" fontId="4" fillId="3" borderId="10" xfId="0" applyNumberFormat="1" applyFont="1" applyFill="1" applyBorder="1" applyAlignment="1" applyProtection="1">
      <alignment horizontal="left" vertical="top"/>
      <protection locked="0"/>
    </xf>
    <xf numFmtId="4" fontId="4" fillId="3" borderId="11" xfId="0" applyNumberFormat="1" applyFont="1" applyFill="1" applyBorder="1" applyAlignment="1" applyProtection="1">
      <alignment horizontal="left" vertical="top"/>
      <protection locked="0"/>
    </xf>
    <xf numFmtId="2" fontId="4" fillId="3" borderId="13" xfId="0" applyNumberFormat="1" applyFont="1" applyFill="1" applyBorder="1" applyAlignment="1" applyProtection="1">
      <alignment horizontal="left" vertical="top"/>
      <protection locked="0"/>
    </xf>
    <xf numFmtId="4" fontId="4" fillId="3" borderId="13" xfId="0" applyNumberFormat="1" applyFont="1" applyFill="1" applyBorder="1" applyAlignment="1" applyProtection="1">
      <alignment horizontal="left" vertical="top"/>
      <protection locked="0"/>
    </xf>
    <xf numFmtId="0" fontId="4" fillId="3" borderId="13" xfId="0" applyFont="1" applyFill="1" applyBorder="1" applyAlignment="1" applyProtection="1">
      <alignment horizontal="left" vertical="top"/>
      <protection locked="0"/>
    </xf>
    <xf numFmtId="4" fontId="4" fillId="3" borderId="14" xfId="0" applyNumberFormat="1" applyFont="1" applyFill="1" applyBorder="1" applyAlignment="1" applyProtection="1">
      <alignment horizontal="left" vertical="top"/>
      <protection locked="0"/>
    </xf>
    <xf numFmtId="4" fontId="6" fillId="0" borderId="0" xfId="0" applyNumberFormat="1" applyFont="1" applyFill="1" applyBorder="1" applyAlignment="1" applyProtection="1">
      <alignment horizontal="right" vertical="top"/>
      <protection locked="0"/>
    </xf>
    <xf numFmtId="0" fontId="2" fillId="0" borderId="7" xfId="0" applyFont="1" applyFill="1" applyBorder="1" applyAlignment="1">
      <alignment horizontal="left" vertical="top" wrapText="1"/>
    </xf>
    <xf numFmtId="1" fontId="2" fillId="0" borderId="7" xfId="0" applyNumberFormat="1" applyFont="1" applyFill="1" applyBorder="1" applyAlignment="1">
      <alignment horizontal="left" vertical="top" wrapText="1"/>
    </xf>
    <xf numFmtId="2" fontId="2" fillId="0" borderId="7" xfId="0" applyNumberFormat="1" applyFont="1" applyFill="1" applyBorder="1" applyAlignment="1">
      <alignment horizontal="left" vertical="top" wrapText="1"/>
    </xf>
    <xf numFmtId="49" fontId="3" fillId="0" borderId="6" xfId="0" applyNumberFormat="1" applyFont="1" applyFill="1" applyBorder="1" applyAlignment="1">
      <alignment horizontal="left" vertical="top"/>
    </xf>
    <xf numFmtId="49" fontId="4" fillId="3" borderId="10" xfId="0" applyNumberFormat="1" applyFont="1" applyFill="1" applyBorder="1" applyAlignment="1">
      <alignment horizontal="left" vertical="top"/>
    </xf>
    <xf numFmtId="49" fontId="4" fillId="3" borderId="10" xfId="0" applyNumberFormat="1" applyFont="1" applyFill="1" applyBorder="1" applyAlignment="1">
      <alignment horizontal="left" vertical="top" wrapText="1"/>
    </xf>
    <xf numFmtId="2" fontId="4" fillId="3" borderId="10" xfId="0" applyNumberFormat="1" applyFont="1" applyFill="1" applyBorder="1" applyAlignment="1">
      <alignment horizontal="left" vertical="top" wrapText="1"/>
    </xf>
    <xf numFmtId="0" fontId="4" fillId="3" borderId="10" xfId="0" applyNumberFormat="1" applyFont="1" applyFill="1" applyBorder="1" applyAlignment="1">
      <alignment horizontal="left" vertical="top" wrapText="1"/>
    </xf>
    <xf numFmtId="0" fontId="4" fillId="3" borderId="10" xfId="0" applyNumberFormat="1" applyFont="1" applyFill="1" applyBorder="1" applyAlignment="1">
      <alignment horizontal="left" vertical="top"/>
    </xf>
    <xf numFmtId="0" fontId="4" fillId="3" borderId="11" xfId="0" applyNumberFormat="1" applyFont="1" applyFill="1" applyBorder="1" applyAlignment="1">
      <alignment horizontal="left" vertical="top"/>
    </xf>
    <xf numFmtId="169" fontId="4" fillId="3" borderId="10" xfId="0" applyNumberFormat="1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2" fontId="4" fillId="0" borderId="0" xfId="0" applyNumberFormat="1" applyFont="1" applyFill="1" applyBorder="1" applyAlignment="1">
      <alignment horizontal="left" vertical="top"/>
    </xf>
    <xf numFmtId="4" fontId="4" fillId="0" borderId="0" xfId="0" applyNumberFormat="1" applyFont="1" applyFill="1" applyBorder="1" applyAlignment="1">
      <alignment horizontal="left" vertical="top"/>
    </xf>
    <xf numFmtId="4" fontId="21" fillId="0" borderId="0" xfId="0" applyNumberFormat="1" applyFont="1" applyFill="1" applyBorder="1" applyAlignment="1">
      <alignment horizontal="left" vertical="top"/>
    </xf>
    <xf numFmtId="4" fontId="4" fillId="2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/>
    <xf numFmtId="169" fontId="4" fillId="0" borderId="0" xfId="0" applyNumberFormat="1" applyFont="1" applyFill="1" applyBorder="1" applyAlignment="1">
      <alignment horizontal="left" vertical="top" wrapText="1"/>
    </xf>
    <xf numFmtId="169" fontId="2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wrapText="1"/>
    </xf>
    <xf numFmtId="2" fontId="2" fillId="0" borderId="0" xfId="0" applyNumberFormat="1" applyFont="1" applyFill="1"/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4" fontId="8" fillId="0" borderId="0" xfId="0" applyNumberFormat="1" applyFont="1" applyAlignment="1">
      <alignment horizontal="left"/>
    </xf>
    <xf numFmtId="166" fontId="11" fillId="0" borderId="7" xfId="0" applyNumberFormat="1" applyFont="1" applyBorder="1" applyAlignment="1">
      <alignment horizontal="center" vertical="top"/>
    </xf>
    <xf numFmtId="166" fontId="11" fillId="0" borderId="7" xfId="0" applyNumberFormat="1" applyFont="1" applyBorder="1" applyAlignment="1">
      <alignment horizontal="center" vertical="top" wrapText="1"/>
    </xf>
    <xf numFmtId="166" fontId="11" fillId="0" borderId="7" xfId="0" applyNumberFormat="1" applyFont="1" applyBorder="1" applyAlignment="1">
      <alignment horizontal="left" vertical="top"/>
    </xf>
    <xf numFmtId="164" fontId="11" fillId="0" borderId="7" xfId="1" applyFont="1" applyBorder="1" applyAlignment="1">
      <alignment horizontal="left" vertical="top"/>
    </xf>
    <xf numFmtId="166" fontId="11" fillId="0" borderId="7" xfId="0" applyNumberFormat="1" applyFont="1" applyFill="1" applyBorder="1" applyAlignment="1">
      <alignment horizontal="left" vertical="top"/>
    </xf>
    <xf numFmtId="0" fontId="11" fillId="0" borderId="7" xfId="0" applyFont="1" applyBorder="1" applyAlignment="1">
      <alignment horizontal="left" vertical="top"/>
    </xf>
    <xf numFmtId="166" fontId="12" fillId="0" borderId="5" xfId="0" applyNumberFormat="1" applyFont="1" applyBorder="1" applyAlignment="1">
      <alignment horizontal="left"/>
    </xf>
    <xf numFmtId="166" fontId="11" fillId="0" borderId="5" xfId="0" applyNumberFormat="1" applyFont="1" applyBorder="1" applyAlignment="1">
      <alignment horizontal="left"/>
    </xf>
    <xf numFmtId="49" fontId="11" fillId="0" borderId="5" xfId="0" applyNumberFormat="1" applyFont="1" applyBorder="1" applyAlignment="1">
      <alignment horizontal="left"/>
    </xf>
    <xf numFmtId="166" fontId="11" fillId="0" borderId="5" xfId="0" applyNumberFormat="1" applyFont="1" applyFill="1" applyBorder="1" applyAlignment="1">
      <alignment horizontal="left"/>
    </xf>
    <xf numFmtId="0" fontId="11" fillId="0" borderId="5" xfId="0" applyFont="1" applyBorder="1" applyAlignment="1">
      <alignment horizontal="left"/>
    </xf>
    <xf numFmtId="166" fontId="12" fillId="4" borderId="5" xfId="0" applyNumberFormat="1" applyFont="1" applyFill="1" applyBorder="1" applyAlignment="1">
      <alignment wrapText="1"/>
    </xf>
    <xf numFmtId="166" fontId="12" fillId="4" borderId="5" xfId="0" applyNumberFormat="1" applyFont="1" applyFill="1" applyBorder="1" applyAlignment="1">
      <alignment horizontal="left"/>
    </xf>
    <xf numFmtId="166" fontId="11" fillId="4" borderId="5" xfId="0" applyNumberFormat="1" applyFont="1" applyFill="1" applyBorder="1" applyAlignment="1">
      <alignment horizontal="left"/>
    </xf>
    <xf numFmtId="49" fontId="11" fillId="4" borderId="5" xfId="0" applyNumberFormat="1" applyFont="1" applyFill="1" applyBorder="1" applyAlignment="1">
      <alignment horizontal="left"/>
    </xf>
    <xf numFmtId="0" fontId="11" fillId="4" borderId="5" xfId="0" applyFont="1" applyFill="1" applyBorder="1" applyAlignment="1">
      <alignment horizontal="left"/>
    </xf>
    <xf numFmtId="0" fontId="9" fillId="0" borderId="5" xfId="0" applyFont="1" applyBorder="1" applyAlignment="1" applyProtection="1">
      <alignment horizontal="left" vertical="top"/>
      <protection locked="0"/>
    </xf>
    <xf numFmtId="4" fontId="8" fillId="0" borderId="5" xfId="0" applyNumberFormat="1" applyFont="1" applyFill="1" applyBorder="1" applyAlignment="1">
      <alignment horizontal="left" vertical="top"/>
    </xf>
    <xf numFmtId="166" fontId="9" fillId="0" borderId="5" xfId="0" applyNumberFormat="1" applyFont="1" applyBorder="1" applyAlignment="1">
      <alignment horizontal="left" vertical="top"/>
    </xf>
    <xf numFmtId="0" fontId="9" fillId="6" borderId="5" xfId="0" applyFont="1" applyFill="1" applyBorder="1" applyAlignment="1" applyProtection="1">
      <alignment horizontal="left" vertical="top"/>
      <protection locked="0"/>
    </xf>
    <xf numFmtId="4" fontId="8" fillId="5" borderId="5" xfId="0" applyNumberFormat="1" applyFont="1" applyFill="1" applyBorder="1" applyAlignment="1">
      <alignment horizontal="left" vertical="top"/>
    </xf>
    <xf numFmtId="4" fontId="8" fillId="6" borderId="5" xfId="0" applyNumberFormat="1" applyFont="1" applyFill="1" applyBorder="1" applyAlignment="1">
      <alignment horizontal="left" vertical="top"/>
    </xf>
    <xf numFmtId="0" fontId="8" fillId="0" borderId="5" xfId="0" applyFont="1" applyBorder="1" applyAlignment="1">
      <alignment horizontal="left" vertical="top"/>
    </xf>
    <xf numFmtId="49" fontId="8" fillId="0" borderId="6" xfId="0" applyNumberFormat="1" applyFont="1" applyBorder="1" applyAlignment="1">
      <alignment horizontal="left" vertical="top"/>
    </xf>
    <xf numFmtId="166" fontId="9" fillId="0" borderId="6" xfId="0" applyNumberFormat="1" applyFont="1" applyBorder="1" applyAlignment="1">
      <alignment vertical="top" wrapText="1"/>
    </xf>
    <xf numFmtId="0" fontId="9" fillId="0" borderId="6" xfId="0" applyFont="1" applyBorder="1" applyAlignment="1" applyProtection="1">
      <alignment vertical="top" wrapText="1"/>
      <protection locked="0"/>
    </xf>
    <xf numFmtId="0" fontId="9" fillId="0" borderId="6" xfId="0" applyFont="1" applyBorder="1" applyAlignment="1" applyProtection="1">
      <alignment horizontal="left" vertical="top"/>
      <protection locked="0"/>
    </xf>
    <xf numFmtId="4" fontId="8" fillId="0" borderId="6" xfId="0" applyNumberFormat="1" applyFont="1" applyBorder="1" applyAlignment="1">
      <alignment horizontal="left" vertical="top"/>
    </xf>
    <xf numFmtId="4" fontId="8" fillId="0" borderId="6" xfId="0" applyNumberFormat="1" applyFont="1" applyFill="1" applyBorder="1" applyAlignment="1">
      <alignment horizontal="left" vertical="top"/>
    </xf>
    <xf numFmtId="0" fontId="8" fillId="0" borderId="6" xfId="0" applyFont="1" applyBorder="1" applyAlignment="1">
      <alignment horizontal="left" vertical="top"/>
    </xf>
    <xf numFmtId="166" fontId="24" fillId="4" borderId="16" xfId="0" applyNumberFormat="1" applyFont="1" applyFill="1" applyBorder="1" applyAlignment="1">
      <alignment vertical="top"/>
    </xf>
    <xf numFmtId="166" fontId="24" fillId="4" borderId="17" xfId="0" applyNumberFormat="1" applyFont="1" applyFill="1" applyBorder="1" applyAlignment="1">
      <alignment vertical="top" wrapText="1"/>
    </xf>
    <xf numFmtId="0" fontId="24" fillId="4" borderId="17" xfId="0" applyFont="1" applyFill="1" applyBorder="1" applyAlignment="1" applyProtection="1">
      <alignment vertical="top" wrapText="1"/>
      <protection locked="0"/>
    </xf>
    <xf numFmtId="0" fontId="24" fillId="4" borderId="17" xfId="0" applyFont="1" applyFill="1" applyBorder="1" applyAlignment="1" applyProtection="1">
      <alignment horizontal="left" vertical="top"/>
      <protection locked="0"/>
    </xf>
    <xf numFmtId="4" fontId="24" fillId="4" borderId="17" xfId="0" applyNumberFormat="1" applyFont="1" applyFill="1" applyBorder="1" applyAlignment="1">
      <alignment horizontal="left" vertical="top"/>
    </xf>
    <xf numFmtId="4" fontId="24" fillId="4" borderId="18" xfId="0" applyNumberFormat="1" applyFont="1" applyFill="1" applyBorder="1" applyAlignment="1">
      <alignment horizontal="left" vertical="top"/>
    </xf>
    <xf numFmtId="0" fontId="9" fillId="4" borderId="21" xfId="0" applyFont="1" applyFill="1" applyBorder="1" applyAlignment="1" applyProtection="1">
      <alignment vertical="top" wrapText="1"/>
      <protection locked="0"/>
    </xf>
    <xf numFmtId="0" fontId="9" fillId="4" borderId="21" xfId="0" applyFont="1" applyFill="1" applyBorder="1" applyAlignment="1" applyProtection="1">
      <alignment horizontal="left" vertical="top"/>
      <protection locked="0"/>
    </xf>
    <xf numFmtId="4" fontId="8" fillId="4" borderId="21" xfId="0" applyNumberFormat="1" applyFont="1" applyFill="1" applyBorder="1" applyAlignment="1">
      <alignment horizontal="left" vertical="top"/>
    </xf>
    <xf numFmtId="4" fontId="8" fillId="4" borderId="22" xfId="0" applyNumberFormat="1" applyFont="1" applyFill="1" applyBorder="1" applyAlignment="1">
      <alignment horizontal="left" vertical="top"/>
    </xf>
    <xf numFmtId="166" fontId="8" fillId="0" borderId="7" xfId="0" applyNumberFormat="1" applyFont="1" applyBorder="1" applyAlignment="1">
      <alignment vertical="top"/>
    </xf>
    <xf numFmtId="166" fontId="9" fillId="0" borderId="7" xfId="0" applyNumberFormat="1" applyFont="1" applyBorder="1" applyAlignment="1">
      <alignment horizontal="left" vertical="top"/>
    </xf>
    <xf numFmtId="4" fontId="8" fillId="0" borderId="7" xfId="0" applyNumberFormat="1" applyFont="1" applyBorder="1" applyAlignment="1">
      <alignment horizontal="left" vertical="top"/>
    </xf>
    <xf numFmtId="4" fontId="8" fillId="0" borderId="7" xfId="0" applyNumberFormat="1" applyFont="1" applyFill="1" applyBorder="1" applyAlignment="1">
      <alignment horizontal="left" vertical="top"/>
    </xf>
    <xf numFmtId="4" fontId="8" fillId="0" borderId="5" xfId="0" applyNumberFormat="1" applyFont="1" applyFill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/>
    </xf>
    <xf numFmtId="4" fontId="8" fillId="7" borderId="5" xfId="0" applyNumberFormat="1" applyFont="1" applyFill="1" applyBorder="1" applyAlignment="1">
      <alignment horizontal="left" vertical="top"/>
    </xf>
    <xf numFmtId="0" fontId="8" fillId="0" borderId="5" xfId="0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/>
    </xf>
    <xf numFmtId="166" fontId="24" fillId="4" borderId="9" xfId="0" applyNumberFormat="1" applyFont="1" applyFill="1" applyBorder="1" applyAlignment="1">
      <alignment vertical="top"/>
    </xf>
    <xf numFmtId="166" fontId="24" fillId="4" borderId="10" xfId="0" applyNumberFormat="1" applyFont="1" applyFill="1" applyBorder="1" applyAlignment="1">
      <alignment vertical="top" wrapText="1"/>
    </xf>
    <xf numFmtId="0" fontId="24" fillId="4" borderId="10" xfId="0" applyFont="1" applyFill="1" applyBorder="1" applyAlignment="1" applyProtection="1">
      <alignment vertical="top" wrapText="1"/>
      <protection locked="0"/>
    </xf>
    <xf numFmtId="0" fontId="24" fillId="4" borderId="10" xfId="0" applyFont="1" applyFill="1" applyBorder="1" applyAlignment="1" applyProtection="1">
      <alignment horizontal="left" vertical="top"/>
      <protection locked="0"/>
    </xf>
    <xf numFmtId="4" fontId="24" fillId="4" borderId="10" xfId="0" applyNumberFormat="1" applyFont="1" applyFill="1" applyBorder="1" applyAlignment="1">
      <alignment horizontal="left" vertical="top"/>
    </xf>
    <xf numFmtId="165" fontId="24" fillId="4" borderId="10" xfId="3" applyFont="1" applyFill="1" applyBorder="1" applyAlignment="1">
      <alignment horizontal="left" vertical="top"/>
    </xf>
    <xf numFmtId="4" fontId="24" fillId="4" borderId="11" xfId="0" applyNumberFormat="1" applyFont="1" applyFill="1" applyBorder="1" applyAlignment="1">
      <alignment horizontal="left" vertical="top"/>
    </xf>
    <xf numFmtId="0" fontId="11" fillId="4" borderId="12" xfId="0" applyFont="1" applyFill="1" applyBorder="1" applyAlignment="1">
      <alignment vertical="top"/>
    </xf>
    <xf numFmtId="166" fontId="12" fillId="4" borderId="13" xfId="0" applyNumberFormat="1" applyFont="1" applyFill="1" applyBorder="1" applyAlignment="1">
      <alignment vertical="top" wrapText="1"/>
    </xf>
    <xf numFmtId="0" fontId="9" fillId="4" borderId="13" xfId="0" applyFont="1" applyFill="1" applyBorder="1" applyAlignment="1" applyProtection="1">
      <alignment vertical="top" wrapText="1"/>
      <protection locked="0"/>
    </xf>
    <xf numFmtId="0" fontId="9" fillId="4" borderId="13" xfId="0" applyFont="1" applyFill="1" applyBorder="1" applyAlignment="1" applyProtection="1">
      <alignment horizontal="left" vertical="top"/>
      <protection locked="0"/>
    </xf>
    <xf numFmtId="4" fontId="8" fillId="4" borderId="13" xfId="0" applyNumberFormat="1" applyFont="1" applyFill="1" applyBorder="1" applyAlignment="1">
      <alignment horizontal="left" vertical="top"/>
    </xf>
    <xf numFmtId="4" fontId="8" fillId="4" borderId="14" xfId="0" applyNumberFormat="1" applyFont="1" applyFill="1" applyBorder="1" applyAlignment="1">
      <alignment horizontal="left" vertical="top"/>
    </xf>
    <xf numFmtId="0" fontId="8" fillId="0" borderId="7" xfId="0" applyFont="1" applyBorder="1" applyAlignment="1" applyProtection="1">
      <alignment horizontal="left" vertical="top"/>
      <protection locked="0"/>
    </xf>
    <xf numFmtId="0" fontId="8" fillId="0" borderId="5" xfId="0" applyFont="1" applyBorder="1" applyAlignment="1" applyProtection="1">
      <alignment horizontal="left" vertical="top"/>
      <protection locked="0"/>
    </xf>
    <xf numFmtId="0" fontId="9" fillId="0" borderId="5" xfId="0" applyFont="1" applyBorder="1" applyAlignment="1" applyProtection="1">
      <alignment horizontal="left" vertical="top" wrapText="1"/>
      <protection locked="0"/>
    </xf>
    <xf numFmtId="4" fontId="8" fillId="0" borderId="5" xfId="0" applyNumberFormat="1" applyFont="1" applyBorder="1" applyAlignment="1">
      <alignment horizontal="left" vertical="top" wrapText="1"/>
    </xf>
    <xf numFmtId="0" fontId="9" fillId="0" borderId="5" xfId="0" applyFont="1" applyFill="1" applyBorder="1" applyAlignment="1" applyProtection="1">
      <alignment horizontal="left" vertical="top"/>
      <protection locked="0"/>
    </xf>
    <xf numFmtId="0" fontId="9" fillId="0" borderId="5" xfId="0" applyFont="1" applyFill="1" applyBorder="1" applyAlignment="1" applyProtection="1">
      <alignment horizontal="left" vertical="top" wrapText="1"/>
      <protection locked="0"/>
    </xf>
    <xf numFmtId="4" fontId="2" fillId="0" borderId="0" xfId="0" applyNumberFormat="1" applyFont="1" applyFill="1" applyBorder="1" applyAlignment="1">
      <alignment horizontal="left" vertical="top"/>
    </xf>
    <xf numFmtId="166" fontId="24" fillId="4" borderId="17" xfId="0" applyNumberFormat="1" applyFont="1" applyFill="1" applyBorder="1" applyAlignment="1">
      <alignment horizontal="left" vertical="top"/>
    </xf>
    <xf numFmtId="166" fontId="9" fillId="4" borderId="21" xfId="0" applyNumberFormat="1" applyFont="1" applyFill="1" applyBorder="1" applyAlignment="1">
      <alignment vertical="top" wrapText="1"/>
    </xf>
    <xf numFmtId="166" fontId="9" fillId="4" borderId="21" xfId="0" applyNumberFormat="1" applyFont="1" applyFill="1" applyBorder="1" applyAlignment="1">
      <alignment horizontal="left" vertical="top"/>
    </xf>
    <xf numFmtId="49" fontId="8" fillId="7" borderId="5" xfId="0" applyNumberFormat="1" applyFont="1" applyFill="1" applyBorder="1" applyAlignment="1">
      <alignment vertical="top"/>
    </xf>
    <xf numFmtId="0" fontId="9" fillId="7" borderId="5" xfId="0" applyFont="1" applyFill="1" applyBorder="1" applyAlignment="1" applyProtection="1">
      <alignment horizontal="left" vertical="top"/>
      <protection locked="0"/>
    </xf>
    <xf numFmtId="49" fontId="8" fillId="0" borderId="5" xfId="0" applyNumberFormat="1" applyFont="1" applyFill="1" applyBorder="1" applyAlignment="1">
      <alignment horizontal="left" vertical="top"/>
    </xf>
    <xf numFmtId="0" fontId="8" fillId="0" borderId="5" xfId="0" applyFont="1" applyFill="1" applyBorder="1" applyAlignment="1">
      <alignment horizontal="left" vertical="top" wrapText="1"/>
    </xf>
    <xf numFmtId="1" fontId="8" fillId="0" borderId="5" xfId="0" applyNumberFormat="1" applyFont="1" applyFill="1" applyBorder="1" applyAlignment="1">
      <alignment horizontal="left" vertical="top" wrapText="1"/>
    </xf>
    <xf numFmtId="14" fontId="8" fillId="0" borderId="5" xfId="0" applyNumberFormat="1" applyFont="1" applyFill="1" applyBorder="1" applyAlignment="1">
      <alignment horizontal="left" vertical="top" wrapText="1"/>
    </xf>
    <xf numFmtId="4" fontId="9" fillId="0" borderId="5" xfId="0" applyNumberFormat="1" applyFont="1" applyFill="1" applyBorder="1" applyAlignment="1">
      <alignment horizontal="left" vertical="top" wrapText="1"/>
    </xf>
    <xf numFmtId="4" fontId="25" fillId="0" borderId="5" xfId="0" applyNumberFormat="1" applyFont="1" applyFill="1" applyBorder="1" applyAlignment="1">
      <alignment horizontal="left" vertical="top"/>
    </xf>
    <xf numFmtId="4" fontId="26" fillId="0" borderId="5" xfId="0" applyNumberFormat="1" applyFont="1" applyBorder="1" applyAlignment="1">
      <alignment horizontal="left" vertical="top"/>
    </xf>
    <xf numFmtId="0" fontId="24" fillId="4" borderId="9" xfId="0" applyFont="1" applyFill="1" applyBorder="1" applyAlignment="1">
      <alignment vertical="top"/>
    </xf>
    <xf numFmtId="166" fontId="24" fillId="4" borderId="10" xfId="0" applyNumberFormat="1" applyFont="1" applyFill="1" applyBorder="1" applyAlignment="1">
      <alignment horizontal="left" vertical="top"/>
    </xf>
    <xf numFmtId="0" fontId="9" fillId="0" borderId="7" xfId="0" applyFont="1" applyBorder="1" applyAlignment="1" applyProtection="1">
      <alignment horizontal="left" vertical="top"/>
      <protection locked="0"/>
    </xf>
    <xf numFmtId="49" fontId="8" fillId="0" borderId="6" xfId="0" applyNumberFormat="1" applyFont="1" applyBorder="1" applyAlignment="1">
      <alignment vertical="top"/>
    </xf>
    <xf numFmtId="0" fontId="24" fillId="4" borderId="16" xfId="0" applyFont="1" applyFill="1" applyBorder="1" applyAlignment="1">
      <alignment vertical="top"/>
    </xf>
    <xf numFmtId="0" fontId="24" fillId="4" borderId="20" xfId="0" applyFont="1" applyFill="1" applyBorder="1"/>
    <xf numFmtId="166" fontId="24" fillId="4" borderId="21" xfId="0" applyNumberFormat="1" applyFont="1" applyFill="1" applyBorder="1" applyAlignment="1">
      <alignment horizontal="left" wrapText="1"/>
    </xf>
    <xf numFmtId="0" fontId="24" fillId="4" borderId="21" xfId="0" applyFont="1" applyFill="1" applyBorder="1" applyAlignment="1">
      <alignment vertical="top" wrapText="1"/>
    </xf>
    <xf numFmtId="166" fontId="24" fillId="4" borderId="21" xfId="0" applyNumberFormat="1" applyFont="1" applyFill="1" applyBorder="1" applyAlignment="1">
      <alignment horizontal="left"/>
    </xf>
    <xf numFmtId="4" fontId="24" fillId="4" borderId="21" xfId="0" applyNumberFormat="1" applyFont="1" applyFill="1" applyBorder="1" applyAlignment="1">
      <alignment horizontal="left"/>
    </xf>
    <xf numFmtId="4" fontId="24" fillId="4" borderId="22" xfId="0" applyNumberFormat="1" applyFont="1" applyFill="1" applyBorder="1" applyAlignment="1">
      <alignment horizontal="left"/>
    </xf>
    <xf numFmtId="166" fontId="9" fillId="0" borderId="0" xfId="0" applyNumberFormat="1" applyFont="1" applyBorder="1" applyAlignment="1">
      <alignment horizontal="left"/>
    </xf>
    <xf numFmtId="4" fontId="8" fillId="0" borderId="0" xfId="0" applyNumberFormat="1" applyFont="1" applyBorder="1" applyAlignment="1">
      <alignment horizontal="left"/>
    </xf>
    <xf numFmtId="4" fontId="8" fillId="0" borderId="0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9" fillId="0" borderId="0" xfId="0" applyFont="1" applyFill="1" applyAlignment="1">
      <alignment horizontal="left"/>
    </xf>
    <xf numFmtId="0" fontId="9" fillId="0" borderId="0" xfId="0" applyFont="1" applyAlignment="1">
      <alignment horizontal="left" vertical="top" wrapText="1"/>
    </xf>
    <xf numFmtId="0" fontId="17" fillId="0" borderId="25" xfId="2" applyFont="1" applyBorder="1" applyAlignment="1">
      <alignment horizontal="center" vertical="center" wrapText="1"/>
    </xf>
    <xf numFmtId="1" fontId="17" fillId="0" borderId="25" xfId="2" applyNumberFormat="1" applyFont="1" applyBorder="1" applyAlignment="1">
      <alignment horizontal="center" vertical="center" wrapText="1"/>
    </xf>
    <xf numFmtId="1" fontId="18" fillId="0" borderId="25" xfId="2" applyNumberFormat="1" applyFont="1" applyBorder="1" applyAlignment="1">
      <alignment horizontal="center" vertical="center"/>
    </xf>
    <xf numFmtId="167" fontId="17" fillId="0" borderId="25" xfId="2" applyNumberFormat="1" applyFont="1" applyBorder="1" applyAlignment="1">
      <alignment horizontal="center" vertical="center" wrapText="1"/>
    </xf>
    <xf numFmtId="0" fontId="2" fillId="0" borderId="5" xfId="2" applyFont="1" applyBorder="1" applyAlignment="1">
      <alignment horizontal="left" vertical="top" wrapText="1"/>
    </xf>
    <xf numFmtId="166" fontId="22" fillId="0" borderId="5" xfId="2" applyNumberFormat="1" applyFont="1" applyBorder="1" applyAlignment="1">
      <alignment horizontal="left" vertical="top"/>
    </xf>
    <xf numFmtId="1" fontId="2" fillId="0" borderId="5" xfId="2" applyNumberFormat="1" applyFont="1" applyBorder="1" applyAlignment="1">
      <alignment horizontal="left" vertical="top" wrapText="1"/>
    </xf>
    <xf numFmtId="14" fontId="2" fillId="0" borderId="5" xfId="2" applyNumberFormat="1" applyFont="1" applyBorder="1" applyAlignment="1">
      <alignment horizontal="left" vertical="top" wrapText="1"/>
    </xf>
    <xf numFmtId="1" fontId="2" fillId="0" borderId="5" xfId="2" applyNumberFormat="1" applyFont="1" applyFill="1" applyBorder="1" applyAlignment="1">
      <alignment horizontal="left" vertical="top" wrapText="1"/>
    </xf>
    <xf numFmtId="167" fontId="15" fillId="0" borderId="15" xfId="0" applyNumberFormat="1" applyFont="1" applyBorder="1" applyAlignment="1">
      <alignment horizontal="left" vertical="center"/>
    </xf>
    <xf numFmtId="167" fontId="15" fillId="0" borderId="26" xfId="0" applyNumberFormat="1" applyFont="1" applyBorder="1" applyAlignment="1">
      <alignment horizontal="right" vertical="top"/>
    </xf>
    <xf numFmtId="167" fontId="15" fillId="0" borderId="1" xfId="0" applyNumberFormat="1" applyFont="1" applyBorder="1" applyAlignment="1">
      <alignment horizontal="right" vertical="top"/>
    </xf>
    <xf numFmtId="167" fontId="15" fillId="0" borderId="27" xfId="0" applyNumberFormat="1" applyFont="1" applyBorder="1" applyAlignment="1">
      <alignment horizontal="right" vertical="center"/>
    </xf>
    <xf numFmtId="167" fontId="15" fillId="0" borderId="15" xfId="0" applyNumberFormat="1" applyFont="1" applyBorder="1" applyAlignment="1">
      <alignment horizontal="right" vertical="top"/>
    </xf>
    <xf numFmtId="0" fontId="27" fillId="0" borderId="0" xfId="0" applyFont="1"/>
    <xf numFmtId="1" fontId="17" fillId="0" borderId="25" xfId="2" applyNumberFormat="1" applyFont="1" applyBorder="1" applyAlignment="1">
      <alignment horizontal="center" vertical="justify"/>
    </xf>
    <xf numFmtId="167" fontId="28" fillId="0" borderId="15" xfId="0" applyNumberFormat="1" applyFont="1" applyBorder="1" applyAlignment="1">
      <alignment horizontal="left" vertical="center"/>
    </xf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vertical="top"/>
    </xf>
    <xf numFmtId="0" fontId="16" fillId="0" borderId="0" xfId="0" applyFont="1" applyAlignment="1">
      <alignment vertical="top"/>
    </xf>
    <xf numFmtId="0" fontId="2" fillId="0" borderId="0" xfId="0" applyFont="1" applyFill="1" applyAlignment="1">
      <alignment horizontal="left" vertical="top" wrapText="1"/>
    </xf>
    <xf numFmtId="0" fontId="16" fillId="0" borderId="0" xfId="0" applyFont="1" applyAlignment="1">
      <alignment horizontal="left"/>
    </xf>
    <xf numFmtId="166" fontId="7" fillId="0" borderId="7" xfId="0" applyNumberFormat="1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166" fontId="3" fillId="0" borderId="7" xfId="0" applyNumberFormat="1" applyFont="1" applyFill="1" applyBorder="1" applyAlignment="1">
      <alignment vertical="top" wrapText="1"/>
    </xf>
    <xf numFmtId="0" fontId="3" fillId="0" borderId="7" xfId="0" applyFont="1" applyFill="1" applyBorder="1" applyAlignment="1">
      <alignment vertical="top"/>
    </xf>
    <xf numFmtId="49" fontId="4" fillId="0" borderId="0" xfId="0" applyNumberFormat="1" applyFont="1" applyFill="1" applyBorder="1" applyAlignment="1">
      <alignment horizontal="left" vertical="top"/>
    </xf>
    <xf numFmtId="0" fontId="16" fillId="0" borderId="0" xfId="0" applyFont="1" applyBorder="1" applyAlignment="1">
      <alignment horizontal="left" vertical="top"/>
    </xf>
    <xf numFmtId="1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1" fontId="2" fillId="0" borderId="0" xfId="0" applyNumberFormat="1" applyFont="1" applyFill="1" applyBorder="1" applyAlignment="1">
      <alignment horizontal="left" vertical="top" wrapText="1"/>
    </xf>
    <xf numFmtId="166" fontId="4" fillId="3" borderId="2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vertical="top" wrapText="1"/>
    </xf>
    <xf numFmtId="0" fontId="23" fillId="0" borderId="24" xfId="0" applyFont="1" applyBorder="1" applyAlignment="1">
      <alignment vertical="top" wrapText="1"/>
    </xf>
    <xf numFmtId="166" fontId="4" fillId="3" borderId="12" xfId="0" applyNumberFormat="1" applyFont="1" applyFill="1" applyBorder="1" applyAlignment="1">
      <alignment horizontal="left" vertical="top" wrapText="1"/>
    </xf>
    <xf numFmtId="0" fontId="21" fillId="3" borderId="13" xfId="0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left" vertical="top"/>
    </xf>
    <xf numFmtId="0" fontId="16" fillId="0" borderId="7" xfId="0" applyFont="1" applyBorder="1" applyAlignment="1">
      <alignment horizontal="left" vertical="top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1" xfId="0" applyFont="1" applyBorder="1" applyAlignment="1"/>
    <xf numFmtId="0" fontId="10" fillId="0" borderId="1" xfId="0" applyFont="1" applyBorder="1" applyAlignment="1"/>
    <xf numFmtId="166" fontId="11" fillId="0" borderId="2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/>
    </xf>
    <xf numFmtId="0" fontId="0" fillId="0" borderId="1" xfId="0" applyBorder="1" applyAlignment="1">
      <alignment vertical="top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0" fontId="15" fillId="0" borderId="27" xfId="0" applyFont="1" applyBorder="1" applyAlignment="1">
      <alignment horizontal="right" vertical="center"/>
    </xf>
  </cellXfs>
  <cellStyles count="7">
    <cellStyle name="Euro" xfId="5"/>
    <cellStyle name="Millares" xfId="3" builtinId="3"/>
    <cellStyle name="Millares 2" xfId="6"/>
    <cellStyle name="Moneda" xfId="1" builtinId="4"/>
    <cellStyle name="Moneda 2" xf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19050</xdr:rowOff>
    </xdr:from>
    <xdr:to>
      <xdr:col>1</xdr:col>
      <xdr:colOff>1121185</xdr:colOff>
      <xdr:row>1</xdr:row>
      <xdr:rowOff>428625</xdr:rowOff>
    </xdr:to>
    <xdr:pic>
      <xdr:nvPicPr>
        <xdr:cNvPr id="8" name="7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123825"/>
          <a:ext cx="911635" cy="409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0</xdr:row>
      <xdr:rowOff>1</xdr:rowOff>
    </xdr:from>
    <xdr:to>
      <xdr:col>2</xdr:col>
      <xdr:colOff>50524</xdr:colOff>
      <xdr:row>2</xdr:row>
      <xdr:rowOff>66676</xdr:rowOff>
    </xdr:to>
    <xdr:pic>
      <xdr:nvPicPr>
        <xdr:cNvPr id="4" name="3 Imagen" descr="Refrescamiento LOGO CAJA MUTUAL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1" y="1"/>
          <a:ext cx="755373" cy="361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183356</xdr:rowOff>
    </xdr:from>
    <xdr:to>
      <xdr:col>2</xdr:col>
      <xdr:colOff>409575</xdr:colOff>
      <xdr:row>0</xdr:row>
      <xdr:rowOff>721611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9CA61D66-7491-4801-BD53-FDA8987C0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3356"/>
          <a:ext cx="1019175" cy="5382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tivo%20fijo\2018\DEPRECIACION%20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12"/>
      <sheetName val="YA DEPRECIADOS SEPT 12"/>
      <sheetName val="OCT12"/>
      <sheetName val="YA DEPRECIADOS OCTUBRE 12"/>
      <sheetName val="NOV12"/>
      <sheetName val="YA DEPRECIADOS NOV 12"/>
      <sheetName val="DIC 12"/>
      <sheetName val="YA DEPRECIADOS DIC 12"/>
      <sheetName val="ENE 13"/>
      <sheetName val="YA DEPRECIADOS ENE 2013"/>
      <sheetName val="FEB-13"/>
      <sheetName val="YA DEPRECIADOS FEB 13"/>
      <sheetName val="MAR-13"/>
      <sheetName val="YA DEPRECIADOS MAR 13"/>
      <sheetName val="ABRIL-13"/>
      <sheetName val="YA DEPRECIADOS ABRIL-13"/>
      <sheetName val="MAYO-13"/>
      <sheetName val="YA DEPRECIADOS MAYO-13"/>
      <sheetName val="JUNIO-13"/>
      <sheetName val="YA DEPRECIADOS JUNIO-13"/>
      <sheetName val="JULIO-13"/>
      <sheetName val="YA DEPRECIADOS JULIO-13"/>
      <sheetName val="AGOSTO-13"/>
      <sheetName val="YA DEPRECIADOS-AGOSTO-13"/>
      <sheetName val="SEPT-13"/>
      <sheetName val="YA DEPRECIADOS- SEPT- 2013"/>
      <sheetName val="OCTUBRE-13"/>
      <sheetName val="YA DEPRECIADOS -OCTUBRE-2013"/>
      <sheetName val="NOVIEMBRE-13"/>
      <sheetName val="YA DEPRECIADOS-NOV-13"/>
      <sheetName val="DICIEMBRE-13"/>
      <sheetName val="YA DEPRECIADOS-DIC-13"/>
      <sheetName val="ENERO-14"/>
      <sheetName val="YA DEPRECIADOS-ENERO-14"/>
      <sheetName val="FEBRERO-14"/>
      <sheetName val="YA DEPRECIADOS-FEBRERO-14"/>
      <sheetName val="MARZO-14"/>
      <sheetName val="YA DEPRECIADOS-MARZO-14"/>
      <sheetName val="ABRIL-14"/>
      <sheetName val="YA DEPRECIADOS - ABRIL-14"/>
      <sheetName val="MAYO-14"/>
      <sheetName val="YA DEPRECIADOS-MAYO-2014"/>
      <sheetName val="JUNIO-14"/>
      <sheetName val="YA DEPRECIADOS-JUNIO-2014"/>
      <sheetName val="JULIO-14"/>
      <sheetName val="YA DEPRECIADOS-JULIO-2014"/>
      <sheetName val="AGOSTO-14"/>
      <sheetName val="YA DEPRECIADOS- AGOSTO-2014"/>
      <sheetName val="SEPTIEMBRE-14"/>
      <sheetName val="YA DEPRECIADOS-SEPT-14"/>
      <sheetName val="OCTUBRE-14"/>
      <sheetName val="YA DEPRECIADOS-OCT-14"/>
      <sheetName val="NOVIEMBRE-14"/>
      <sheetName val="YA DEPRECIADOS -NOVIEMBRE-14"/>
      <sheetName val="DICIEMBRE-14"/>
      <sheetName val="YA DEPRECIADOS -DICIEMBRE-14"/>
      <sheetName val="ENERO-15"/>
      <sheetName val="YA DEPRECIADOS-ENERO-15"/>
      <sheetName val="FEBRERO-15"/>
      <sheetName val="YA DEPRECIADOS- FEBRERO-15"/>
      <sheetName val="MARZO-15"/>
      <sheetName val="YA DEPRECIADOS-MARZO-15"/>
      <sheetName val="ABRIL-15"/>
      <sheetName val="YA DEPRECIADOS- ABRIL-15"/>
      <sheetName val="MAYO-15"/>
      <sheetName val="YA DEPRECIADOS MAYO-15"/>
      <sheetName val="JUNIO-15"/>
      <sheetName val="YA DEPRECIADOS JUNIO-15"/>
      <sheetName val="JULIO-15"/>
      <sheetName val="YA DEPRECIADOS JULIO-15"/>
      <sheetName val="AGOSTO-15"/>
      <sheetName val="YA DEPRECIADOS AGOSTO-15"/>
      <sheetName val="SEPTIEMBRE-15"/>
      <sheetName val="YA DEPRECIADOS SEPT-15"/>
      <sheetName val="OCTUBRE-15"/>
      <sheetName val="YA DEPRECIADOS OCT-15"/>
      <sheetName val="NOV-15"/>
      <sheetName val="YA DEPRECIADOS NOV-15"/>
      <sheetName val="DIC-15"/>
      <sheetName val="YA DEPRECIADOS DIC-15"/>
      <sheetName val="ENERO-16"/>
      <sheetName val="YA DEPRECIADOS ENERO-16"/>
      <sheetName val="FEBRERO-2016"/>
      <sheetName val="YA DEPRECIADOS FEBRERO -2016"/>
      <sheetName val="MARZO-2016"/>
      <sheetName val="YA DEPRECIADOS  MARZO-2016"/>
      <sheetName val="ABRIL-2016"/>
      <sheetName val="YA DEPRECIADOS ABRIL-2016"/>
      <sheetName val="MAYO-2016"/>
      <sheetName val="YA DEPRECIADOS MAYO-2016"/>
      <sheetName val="JUNIO-2016"/>
      <sheetName val="YA DEPRECIADOS JUNIO 2016"/>
      <sheetName val="JULIO-2016"/>
      <sheetName val="YA DEPRECIADOS JULIO-2016"/>
      <sheetName val="AGOSTO- 2016"/>
      <sheetName val="YA DEPRECIADOS AGOSTO -2016"/>
      <sheetName val="SEPTIEMBRE 2016"/>
      <sheetName val="YA DEPRECIADOS SEP-2016"/>
      <sheetName val="OCTUBRE 2016"/>
      <sheetName val="YA DEPRECIADOS OCT-2016"/>
      <sheetName val="NOVIEMBRE 2016"/>
      <sheetName val="YA DEPRECIADOS NOVIEMBRE 2016"/>
      <sheetName val="DICIEMBRE -2016"/>
      <sheetName val="YA DEPRECIADOS DICIEMBRE- 2016"/>
      <sheetName val="ENERO-2017"/>
      <sheetName val="YA DEPRECIADOS ENERO-2017"/>
      <sheetName val="FEBRERO-2017"/>
      <sheetName val="YA DEPRECIADOS FEB-2017"/>
      <sheetName val="MARZO-2017"/>
      <sheetName val="YA DEPRECIADOS MARZO- 2017"/>
      <sheetName val="ABRIL-2017"/>
      <sheetName val="YA DEPRECIADOS ABRIL-2017"/>
      <sheetName val="MAYO-2017"/>
      <sheetName val="YA DEPRECIADOS MAYO-2117"/>
      <sheetName val="JUNIO-2017"/>
      <sheetName val="YA DEPRECIADOS JUNIO-2017"/>
      <sheetName val="JULIO-2017"/>
      <sheetName val="YA DEPRECIADOS JULIO-2017"/>
      <sheetName val="AGOSTO-2017"/>
      <sheetName val="YA DEPRECIADOS-AGOSTO 2017"/>
      <sheetName val="SEPTIEMBRE -2017"/>
      <sheetName val="YA DEPRECIADOS SEPT-2017"/>
      <sheetName val="OCTUBRE-2017"/>
      <sheetName val="YA DEPRECIADOS OCTUBRE 2017"/>
      <sheetName val="NOVIEMBRE-2017"/>
      <sheetName val="YA DEPRECIADOS NOV-2017"/>
      <sheetName val="DICIEMBRE-2017"/>
      <sheetName val="YA DEPRECIADOS DIC-2017"/>
      <sheetName val="ENERO-2018"/>
      <sheetName val="YA DEPRECIADOS ENERO- 2018"/>
      <sheetName val="FEBRERO 2018"/>
      <sheetName val="YA DEPRECIADOS FEB-2018"/>
      <sheetName val="MARZO-2018"/>
      <sheetName val="YA DEPRECIADOS MARZO-2018"/>
      <sheetName val="ABRIL-2018"/>
      <sheetName val="YA DEPRECIADOS ABRIL-2018"/>
      <sheetName val="MAYO-2018"/>
      <sheetName val="YA DEPRECIADOS MAYO-2018"/>
      <sheetName val="JUNIO-2018"/>
      <sheetName val="YA DEPRECIADOS JUNIO-2018"/>
      <sheetName val="JULIO 2018"/>
      <sheetName val="YA DEPRECIADOS JULIO 2018"/>
      <sheetName val="AGOSTO-2018"/>
      <sheetName val="YA DEPRECIADOS AGOSTO 2018"/>
      <sheetName val="SEPTIEMBRE 2018"/>
      <sheetName val="YA DEPRECIADOS SEP-2018"/>
      <sheetName val="OCTUBRE 2018"/>
      <sheetName val="YA DEPRECIADOS OCT-2018"/>
      <sheetName val="NOVIEMBRE 2018"/>
      <sheetName val="YA DEPRECIADOS NOV-2018"/>
      <sheetName val="DICIEMBRE 2018"/>
      <sheetName val="YA DEPRECIADOS DIC-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72">
          <cell r="R72">
            <v>0</v>
          </cell>
          <cell r="T72">
            <v>0</v>
          </cell>
          <cell r="V72">
            <v>5.1100000000000003</v>
          </cell>
          <cell r="X72">
            <v>158.30000000000001</v>
          </cell>
          <cell r="Y72">
            <v>148.09</v>
          </cell>
          <cell r="Z72">
            <v>158.30000000000001</v>
          </cell>
          <cell r="AA72">
            <v>153.19</v>
          </cell>
          <cell r="AB72">
            <v>158.30000000000001</v>
          </cell>
          <cell r="AC72">
            <v>153.19</v>
          </cell>
          <cell r="AD72">
            <v>158.30000000000001</v>
          </cell>
          <cell r="AE72">
            <v>158.30000000000001</v>
          </cell>
          <cell r="AF72">
            <v>153.19</v>
          </cell>
          <cell r="AG72">
            <v>158.30000000000001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V157">
            <v>2.84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V158">
            <v>2.84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V159">
            <v>2.84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58"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</sheetData>
      <sheetData sheetId="122"/>
      <sheetData sheetId="123">
        <row r="166">
          <cell r="AE166">
            <v>0</v>
          </cell>
          <cell r="AF166">
            <v>1.17</v>
          </cell>
          <cell r="AG166">
            <v>118.04</v>
          </cell>
        </row>
        <row r="167">
          <cell r="AF167">
            <v>1.17</v>
          </cell>
          <cell r="AG167">
            <v>4.03</v>
          </cell>
        </row>
        <row r="168">
          <cell r="AF168">
            <v>1.17</v>
          </cell>
          <cell r="AG168">
            <v>4.03</v>
          </cell>
        </row>
        <row r="169">
          <cell r="AF169">
            <v>1.17</v>
          </cell>
          <cell r="AG169">
            <v>4.03</v>
          </cell>
        </row>
      </sheetData>
      <sheetData sheetId="124"/>
      <sheetData sheetId="125"/>
      <sheetData sheetId="126"/>
      <sheetData sheetId="127"/>
      <sheetData sheetId="128"/>
      <sheetData sheetId="129">
        <row r="187">
          <cell r="W187">
            <v>0</v>
          </cell>
          <cell r="AH187">
            <v>0</v>
          </cell>
          <cell r="AI187">
            <v>7.4</v>
          </cell>
          <cell r="AJ187">
            <v>7.4</v>
          </cell>
          <cell r="AL187">
            <v>1039.5</v>
          </cell>
          <cell r="AM187">
            <v>15.95</v>
          </cell>
          <cell r="AN187">
            <v>17.66</v>
          </cell>
          <cell r="AO187">
            <v>17.09</v>
          </cell>
          <cell r="AP187">
            <v>17.66</v>
          </cell>
          <cell r="AQ187">
            <v>17.09</v>
          </cell>
          <cell r="AR187">
            <v>17.66</v>
          </cell>
          <cell r="AS187">
            <v>17.66</v>
          </cell>
        </row>
        <row r="188">
          <cell r="W188">
            <v>0</v>
          </cell>
          <cell r="AH188">
            <v>0</v>
          </cell>
          <cell r="AI188">
            <v>7.4</v>
          </cell>
          <cell r="AJ188">
            <v>7.4</v>
          </cell>
          <cell r="AL188">
            <v>1039.5</v>
          </cell>
          <cell r="AM188">
            <v>15.95</v>
          </cell>
          <cell r="AN188">
            <v>17.66</v>
          </cell>
          <cell r="AO188">
            <v>17.09</v>
          </cell>
          <cell r="AP188">
            <v>17.66</v>
          </cell>
          <cell r="AQ188">
            <v>17.09</v>
          </cell>
          <cell r="AR188">
            <v>17.66</v>
          </cell>
          <cell r="AS188">
            <v>17.66</v>
          </cell>
        </row>
        <row r="189">
          <cell r="W189">
            <v>0</v>
          </cell>
          <cell r="AH189">
            <v>0</v>
          </cell>
          <cell r="AI189">
            <v>7.4</v>
          </cell>
          <cell r="AJ189">
            <v>7.4</v>
          </cell>
          <cell r="AL189">
            <v>1039.5</v>
          </cell>
          <cell r="AM189">
            <v>15.95</v>
          </cell>
          <cell r="AN189">
            <v>17.66</v>
          </cell>
          <cell r="AO189">
            <v>17.09</v>
          </cell>
          <cell r="AP189">
            <v>17.66</v>
          </cell>
          <cell r="AQ189">
            <v>17.09</v>
          </cell>
          <cell r="AR189">
            <v>17.66</v>
          </cell>
          <cell r="AS189">
            <v>17.66</v>
          </cell>
        </row>
        <row r="190">
          <cell r="W190">
            <v>0</v>
          </cell>
          <cell r="AH190">
            <v>0</v>
          </cell>
          <cell r="AI190">
            <v>7.4</v>
          </cell>
          <cell r="AJ190">
            <v>7.4</v>
          </cell>
          <cell r="AL190">
            <v>1039.5</v>
          </cell>
          <cell r="AM190">
            <v>15.95</v>
          </cell>
          <cell r="AN190">
            <v>17.66</v>
          </cell>
          <cell r="AO190">
            <v>17.09</v>
          </cell>
          <cell r="AP190">
            <v>17.66</v>
          </cell>
          <cell r="AQ190">
            <v>17.09</v>
          </cell>
          <cell r="AR190">
            <v>17.66</v>
          </cell>
          <cell r="AS190">
            <v>17.66</v>
          </cell>
        </row>
        <row r="191">
          <cell r="W191">
            <v>0</v>
          </cell>
          <cell r="AH191">
            <v>0</v>
          </cell>
          <cell r="AI191">
            <v>7.4</v>
          </cell>
          <cell r="AJ191">
            <v>7.4</v>
          </cell>
          <cell r="AL191">
            <v>1039.5</v>
          </cell>
          <cell r="AM191">
            <v>15.95</v>
          </cell>
          <cell r="AN191">
            <v>17.66</v>
          </cell>
          <cell r="AO191">
            <v>17.09</v>
          </cell>
          <cell r="AP191">
            <v>17.66</v>
          </cell>
          <cell r="AQ191">
            <v>17.09</v>
          </cell>
          <cell r="AR191">
            <v>17.66</v>
          </cell>
          <cell r="AS191">
            <v>17.66</v>
          </cell>
        </row>
        <row r="192">
          <cell r="W192">
            <v>0</v>
          </cell>
          <cell r="AH192">
            <v>0</v>
          </cell>
          <cell r="AI192">
            <v>4.12</v>
          </cell>
          <cell r="AJ192">
            <v>4.12</v>
          </cell>
          <cell r="AL192">
            <v>577.79999999999995</v>
          </cell>
          <cell r="AM192">
            <v>8.86</v>
          </cell>
          <cell r="AN192">
            <v>9.81</v>
          </cell>
          <cell r="AO192">
            <v>9.5</v>
          </cell>
          <cell r="AP192">
            <v>9.81</v>
          </cell>
          <cell r="AQ192">
            <v>9.5</v>
          </cell>
          <cell r="AR192">
            <v>9.81</v>
          </cell>
          <cell r="AS192">
            <v>9.81</v>
          </cell>
        </row>
        <row r="193">
          <cell r="W193">
            <v>0</v>
          </cell>
          <cell r="AI193">
            <v>53.75</v>
          </cell>
          <cell r="AJ193">
            <v>53.75</v>
          </cell>
          <cell r="AL193">
            <v>9810</v>
          </cell>
          <cell r="AM193">
            <v>150.51</v>
          </cell>
          <cell r="AN193">
            <v>166.64</v>
          </cell>
          <cell r="AO193">
            <v>161.26</v>
          </cell>
          <cell r="AP193">
            <v>166.64</v>
          </cell>
          <cell r="AQ193">
            <v>161.26</v>
          </cell>
          <cell r="AR193">
            <v>166.64</v>
          </cell>
          <cell r="AS193">
            <v>166.64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199">
          <cell r="AT199">
            <v>7.26</v>
          </cell>
          <cell r="AU199">
            <v>17.32</v>
          </cell>
          <cell r="AV199">
            <v>16.760000000000002</v>
          </cell>
        </row>
        <row r="200">
          <cell r="AT200">
            <v>7.26</v>
          </cell>
          <cell r="AU200">
            <v>17.32</v>
          </cell>
          <cell r="AV200">
            <v>16.760000000000002</v>
          </cell>
        </row>
        <row r="201">
          <cell r="AT201">
            <v>7.26</v>
          </cell>
          <cell r="AU201">
            <v>17.32</v>
          </cell>
          <cell r="AV201">
            <v>16.760000000000002</v>
          </cell>
        </row>
        <row r="202">
          <cell r="AT202">
            <v>16.399999999999999</v>
          </cell>
          <cell r="AU202">
            <v>39.11</v>
          </cell>
          <cell r="AV202">
            <v>37.85</v>
          </cell>
        </row>
        <row r="203">
          <cell r="AT203">
            <v>0.69</v>
          </cell>
          <cell r="AU203">
            <v>21.37</v>
          </cell>
          <cell r="AV203">
            <v>20.68</v>
          </cell>
        </row>
        <row r="204">
          <cell r="AT204">
            <v>0.69</v>
          </cell>
          <cell r="AU204">
            <v>21.37</v>
          </cell>
          <cell r="AV204">
            <v>20.68</v>
          </cell>
        </row>
      </sheetData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24"/>
  <sheetViews>
    <sheetView zoomScale="110" zoomScaleNormal="110" workbookViewId="0">
      <selection activeCell="C9" sqref="C9"/>
    </sheetView>
  </sheetViews>
  <sheetFormatPr baseColWidth="10" defaultRowHeight="23.25" customHeight="1" x14ac:dyDescent="0.15"/>
  <cols>
    <col min="1" max="1" width="11.140625" style="1" customWidth="1"/>
    <col min="2" max="2" width="25.5703125" style="98" customWidth="1"/>
    <col min="3" max="3" width="34.5703125" style="98" customWidth="1"/>
    <col min="4" max="4" width="9.7109375" style="101" customWidth="1"/>
    <col min="5" max="5" width="8.28515625" style="101" customWidth="1"/>
    <col min="6" max="6" width="9.85546875" style="137" customWidth="1"/>
    <col min="7" max="7" width="9.28515625" style="101" customWidth="1"/>
    <col min="8" max="8" width="10" style="101" customWidth="1"/>
    <col min="9" max="21" width="11.42578125" style="101" hidden="1" customWidth="1"/>
    <col min="22" max="22" width="8.7109375" style="101" hidden="1" customWidth="1"/>
    <col min="23" max="29" width="11.42578125" style="101" hidden="1" customWidth="1"/>
    <col min="30" max="30" width="8.42578125" style="101" hidden="1" customWidth="1"/>
    <col min="31" max="31" width="8.85546875" style="101" hidden="1" customWidth="1"/>
    <col min="32" max="32" width="7.85546875" style="101" hidden="1" customWidth="1"/>
    <col min="33" max="33" width="13.140625" style="101" hidden="1" customWidth="1"/>
    <col min="34" max="35" width="9.85546875" style="101" hidden="1" customWidth="1"/>
    <col min="36" max="46" width="10.140625" style="101" hidden="1" customWidth="1"/>
    <col min="47" max="47" width="9.140625" style="101" hidden="1" customWidth="1"/>
    <col min="48" max="49" width="10.140625" style="101" hidden="1" customWidth="1"/>
    <col min="50" max="50" width="9.5703125" style="101" hidden="1" customWidth="1"/>
    <col min="51" max="51" width="9.85546875" style="101" hidden="1" customWidth="1"/>
    <col min="52" max="52" width="9" style="101" hidden="1" customWidth="1"/>
    <col min="53" max="56" width="10.140625" style="101" hidden="1" customWidth="1"/>
    <col min="57" max="57" width="8.42578125" style="101" hidden="1" customWidth="1"/>
    <col min="58" max="59" width="10.140625" style="101" hidden="1" customWidth="1"/>
    <col min="60" max="60" width="8.5703125" style="101" hidden="1" customWidth="1"/>
    <col min="61" max="61" width="9.42578125" style="101" hidden="1" customWidth="1"/>
    <col min="62" max="62" width="9.28515625" style="101" hidden="1" customWidth="1"/>
    <col min="63" max="72" width="10.140625" style="101" hidden="1" customWidth="1"/>
    <col min="73" max="73" width="10.7109375" style="101" hidden="1" customWidth="1"/>
    <col min="74" max="84" width="10.140625" style="101" hidden="1" customWidth="1"/>
    <col min="85" max="85" width="9.5703125" style="101" hidden="1" customWidth="1"/>
    <col min="86" max="87" width="10.140625" style="101" hidden="1" customWidth="1"/>
    <col min="88" max="88" width="7.5703125" style="101" hidden="1" customWidth="1"/>
    <col min="89" max="89" width="9.28515625" style="101" hidden="1" customWidth="1"/>
    <col min="90" max="94" width="10.140625" style="101" hidden="1" customWidth="1"/>
    <col min="95" max="95" width="9.42578125" style="101" hidden="1" customWidth="1"/>
    <col min="96" max="96" width="10.140625" style="101" hidden="1" customWidth="1"/>
    <col min="97" max="97" width="10.140625" style="102" hidden="1" customWidth="1"/>
    <col min="98" max="103" width="10.140625" style="101" hidden="1" customWidth="1"/>
    <col min="104" max="104" width="8.28515625" style="101" hidden="1" customWidth="1"/>
    <col min="105" max="106" width="10.140625" style="101" hidden="1" customWidth="1"/>
    <col min="107" max="107" width="9.42578125" style="101" hidden="1" customWidth="1"/>
    <col min="108" max="117" width="10.140625" style="101" hidden="1" customWidth="1"/>
    <col min="118" max="118" width="8.28515625" style="101" customWidth="1"/>
    <col min="119" max="119" width="10.140625" style="101" customWidth="1"/>
    <col min="120" max="120" width="9.7109375" style="101" customWidth="1"/>
    <col min="121" max="121" width="9.5703125" style="101" customWidth="1"/>
    <col min="122" max="123" width="11.42578125" style="1"/>
    <col min="124" max="124" width="27.140625" style="1" customWidth="1"/>
    <col min="125" max="16384" width="11.42578125" style="1"/>
  </cols>
  <sheetData>
    <row r="1" spans="1:121" ht="8.25" x14ac:dyDescent="0.15"/>
    <row r="2" spans="1:121" ht="41.25" customHeight="1" thickBot="1" x14ac:dyDescent="0.2"/>
    <row r="3" spans="1:121" ht="22.5" customHeight="1" thickBot="1" x14ac:dyDescent="0.2">
      <c r="A3" s="341" t="s">
        <v>997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342"/>
      <c r="DH3" s="342"/>
      <c r="DI3" s="342"/>
      <c r="DJ3" s="342"/>
      <c r="DK3" s="342"/>
      <c r="DL3" s="342"/>
      <c r="DM3" s="342"/>
      <c r="DN3" s="342"/>
      <c r="DO3" s="342"/>
      <c r="DP3" s="342"/>
      <c r="DQ3" s="343"/>
    </row>
    <row r="4" spans="1:121" ht="9" customHeight="1" x14ac:dyDescent="0.15">
      <c r="A4" s="2" t="s">
        <v>0</v>
      </c>
      <c r="B4" s="3" t="s">
        <v>1</v>
      </c>
      <c r="C4" s="3" t="s">
        <v>2</v>
      </c>
      <c r="D4" s="103" t="s">
        <v>3</v>
      </c>
      <c r="E4" s="103" t="s">
        <v>4</v>
      </c>
      <c r="F4" s="138" t="s">
        <v>5</v>
      </c>
      <c r="G4" s="103" t="s">
        <v>6</v>
      </c>
      <c r="H4" s="103" t="s">
        <v>7</v>
      </c>
      <c r="I4" s="103"/>
      <c r="J4" s="104"/>
      <c r="K4" s="103" t="s">
        <v>8</v>
      </c>
      <c r="L4" s="103"/>
      <c r="M4" s="103"/>
      <c r="N4" s="103" t="s">
        <v>9</v>
      </c>
      <c r="O4" s="103" t="s">
        <v>9</v>
      </c>
      <c r="P4" s="103" t="s">
        <v>9</v>
      </c>
      <c r="Q4" s="103" t="s">
        <v>9</v>
      </c>
      <c r="R4" s="105" t="s">
        <v>9</v>
      </c>
      <c r="S4" s="103" t="s">
        <v>10</v>
      </c>
      <c r="T4" s="105" t="s">
        <v>9</v>
      </c>
      <c r="U4" s="105" t="s">
        <v>9</v>
      </c>
      <c r="V4" s="103" t="s">
        <v>9</v>
      </c>
      <c r="W4" s="103"/>
      <c r="X4" s="103"/>
      <c r="Y4" s="103"/>
      <c r="Z4" s="103"/>
      <c r="AA4" s="103"/>
      <c r="AB4" s="106"/>
      <c r="AC4" s="106"/>
      <c r="AD4" s="106"/>
      <c r="AE4" s="106"/>
      <c r="AF4" s="106"/>
      <c r="AG4" s="106"/>
      <c r="AH4" s="106"/>
      <c r="AI4" s="105" t="s">
        <v>10</v>
      </c>
      <c r="AJ4" s="105" t="s">
        <v>9</v>
      </c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 t="s">
        <v>10</v>
      </c>
      <c r="AX4" s="105" t="s">
        <v>9</v>
      </c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 t="s">
        <v>9</v>
      </c>
      <c r="BL4" s="105" t="s">
        <v>9</v>
      </c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 t="s">
        <v>9</v>
      </c>
      <c r="BZ4" s="105" t="s">
        <v>9</v>
      </c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 t="s">
        <v>9</v>
      </c>
      <c r="CN4" s="105" t="s">
        <v>9</v>
      </c>
      <c r="CO4" s="105"/>
      <c r="CP4" s="105"/>
      <c r="CQ4" s="105"/>
      <c r="CR4" s="105"/>
      <c r="CS4" s="107"/>
      <c r="CT4" s="105"/>
      <c r="CU4" s="105"/>
      <c r="CV4" s="105"/>
      <c r="CW4" s="105"/>
      <c r="CX4" s="105"/>
      <c r="CY4" s="105"/>
      <c r="CZ4" s="105"/>
      <c r="DA4" s="105" t="s">
        <v>9</v>
      </c>
      <c r="DB4" s="105" t="s">
        <v>9</v>
      </c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 t="s">
        <v>9</v>
      </c>
      <c r="DP4" s="105" t="s">
        <v>9</v>
      </c>
      <c r="DQ4" s="105" t="s">
        <v>11</v>
      </c>
    </row>
    <row r="5" spans="1:121" ht="9" thickBot="1" x14ac:dyDescent="0.2">
      <c r="A5" s="4"/>
      <c r="B5" s="3"/>
      <c r="C5" s="3"/>
      <c r="D5" s="103"/>
      <c r="E5" s="103"/>
      <c r="F5" s="138" t="s">
        <v>12</v>
      </c>
      <c r="G5" s="103" t="s">
        <v>13</v>
      </c>
      <c r="H5" s="103" t="s">
        <v>14</v>
      </c>
      <c r="I5" s="108" t="s">
        <v>15</v>
      </c>
      <c r="J5" s="103">
        <v>2000</v>
      </c>
      <c r="K5" s="103">
        <v>2001</v>
      </c>
      <c r="L5" s="103">
        <v>2002</v>
      </c>
      <c r="M5" s="108" t="s">
        <v>16</v>
      </c>
      <c r="N5" s="108" t="s">
        <v>17</v>
      </c>
      <c r="O5" s="108" t="s">
        <v>18</v>
      </c>
      <c r="P5" s="108" t="s">
        <v>19</v>
      </c>
      <c r="Q5" s="108" t="s">
        <v>20</v>
      </c>
      <c r="R5" s="105">
        <v>2008</v>
      </c>
      <c r="S5" s="108" t="s">
        <v>21</v>
      </c>
      <c r="T5" s="105">
        <v>2010</v>
      </c>
      <c r="U5" s="105">
        <v>2011</v>
      </c>
      <c r="V5" s="103" t="s">
        <v>22</v>
      </c>
      <c r="W5" s="108" t="s">
        <v>23</v>
      </c>
      <c r="X5" s="108" t="s">
        <v>24</v>
      </c>
      <c r="Y5" s="108" t="s">
        <v>25</v>
      </c>
      <c r="Z5" s="108" t="s">
        <v>26</v>
      </c>
      <c r="AA5" s="108" t="s">
        <v>27</v>
      </c>
      <c r="AB5" s="108" t="s">
        <v>28</v>
      </c>
      <c r="AC5" s="108" t="s">
        <v>29</v>
      </c>
      <c r="AD5" s="108" t="s">
        <v>30</v>
      </c>
      <c r="AE5" s="108" t="s">
        <v>31</v>
      </c>
      <c r="AF5" s="108" t="s">
        <v>32</v>
      </c>
      <c r="AG5" s="108" t="s">
        <v>33</v>
      </c>
      <c r="AH5" s="108" t="s">
        <v>34</v>
      </c>
      <c r="AI5" s="108" t="s">
        <v>35</v>
      </c>
      <c r="AJ5" s="105" t="s">
        <v>36</v>
      </c>
      <c r="AK5" s="109">
        <v>41275</v>
      </c>
      <c r="AL5" s="109">
        <v>41306</v>
      </c>
      <c r="AM5" s="109">
        <v>41334</v>
      </c>
      <c r="AN5" s="109">
        <v>41365</v>
      </c>
      <c r="AO5" s="109">
        <v>41395</v>
      </c>
      <c r="AP5" s="109">
        <v>41426</v>
      </c>
      <c r="AQ5" s="109">
        <v>41456</v>
      </c>
      <c r="AR5" s="109">
        <v>41487</v>
      </c>
      <c r="AS5" s="109">
        <v>41518</v>
      </c>
      <c r="AT5" s="109">
        <v>41548</v>
      </c>
      <c r="AU5" s="109">
        <v>41579</v>
      </c>
      <c r="AV5" s="109">
        <v>41609</v>
      </c>
      <c r="AW5" s="108" t="s">
        <v>37</v>
      </c>
      <c r="AX5" s="105" t="s">
        <v>38</v>
      </c>
      <c r="AY5" s="109">
        <v>41640</v>
      </c>
      <c r="AZ5" s="109">
        <v>41671</v>
      </c>
      <c r="BA5" s="109">
        <v>41699</v>
      </c>
      <c r="BB5" s="109">
        <v>41730</v>
      </c>
      <c r="BC5" s="109">
        <v>41760</v>
      </c>
      <c r="BD5" s="109">
        <v>41791</v>
      </c>
      <c r="BE5" s="109">
        <v>41821</v>
      </c>
      <c r="BF5" s="109">
        <v>41852</v>
      </c>
      <c r="BG5" s="109">
        <v>41883</v>
      </c>
      <c r="BH5" s="109">
        <v>41913</v>
      </c>
      <c r="BI5" s="109">
        <v>41944</v>
      </c>
      <c r="BJ5" s="109">
        <v>41974</v>
      </c>
      <c r="BK5" s="110">
        <v>2014</v>
      </c>
      <c r="BL5" s="109" t="s">
        <v>39</v>
      </c>
      <c r="BM5" s="109">
        <v>42005</v>
      </c>
      <c r="BN5" s="109">
        <v>42036</v>
      </c>
      <c r="BO5" s="109">
        <v>42064</v>
      </c>
      <c r="BP5" s="109">
        <v>42095</v>
      </c>
      <c r="BQ5" s="109">
        <v>42125</v>
      </c>
      <c r="BR5" s="109">
        <v>42156</v>
      </c>
      <c r="BS5" s="109">
        <v>42186</v>
      </c>
      <c r="BT5" s="109">
        <v>42217</v>
      </c>
      <c r="BU5" s="109">
        <v>42248</v>
      </c>
      <c r="BV5" s="109">
        <v>42278</v>
      </c>
      <c r="BW5" s="109">
        <v>42309</v>
      </c>
      <c r="BX5" s="109">
        <v>42339</v>
      </c>
      <c r="BY5" s="111">
        <v>2015</v>
      </c>
      <c r="BZ5" s="109" t="s">
        <v>40</v>
      </c>
      <c r="CA5" s="109">
        <v>42370</v>
      </c>
      <c r="CB5" s="109">
        <v>42401</v>
      </c>
      <c r="CC5" s="109">
        <v>42430</v>
      </c>
      <c r="CD5" s="109">
        <v>42461</v>
      </c>
      <c r="CE5" s="109">
        <v>42491</v>
      </c>
      <c r="CF5" s="109">
        <v>42522</v>
      </c>
      <c r="CG5" s="109">
        <v>42552</v>
      </c>
      <c r="CH5" s="109">
        <v>42583</v>
      </c>
      <c r="CI5" s="109">
        <v>42614</v>
      </c>
      <c r="CJ5" s="109">
        <v>42644</v>
      </c>
      <c r="CK5" s="109">
        <v>42675</v>
      </c>
      <c r="CL5" s="109">
        <v>42705</v>
      </c>
      <c r="CM5" s="111">
        <v>2016</v>
      </c>
      <c r="CN5" s="111" t="s">
        <v>41</v>
      </c>
      <c r="CO5" s="109">
        <v>42736</v>
      </c>
      <c r="CP5" s="109">
        <v>42767</v>
      </c>
      <c r="CQ5" s="109">
        <v>42795</v>
      </c>
      <c r="CR5" s="109">
        <v>42826</v>
      </c>
      <c r="CS5" s="112">
        <v>42856</v>
      </c>
      <c r="CT5" s="109">
        <v>42887</v>
      </c>
      <c r="CU5" s="109">
        <v>42917</v>
      </c>
      <c r="CV5" s="109">
        <v>42948</v>
      </c>
      <c r="CW5" s="109">
        <v>42979</v>
      </c>
      <c r="CX5" s="109">
        <v>43009</v>
      </c>
      <c r="CY5" s="109">
        <v>43040</v>
      </c>
      <c r="CZ5" s="109">
        <v>43070</v>
      </c>
      <c r="DA5" s="110">
        <v>2017</v>
      </c>
      <c r="DB5" s="109" t="s">
        <v>42</v>
      </c>
      <c r="DC5" s="109">
        <v>43101</v>
      </c>
      <c r="DD5" s="109">
        <v>43132</v>
      </c>
      <c r="DE5" s="109">
        <v>43160</v>
      </c>
      <c r="DF5" s="109">
        <v>43191</v>
      </c>
      <c r="DG5" s="109">
        <v>43221</v>
      </c>
      <c r="DH5" s="109">
        <v>43252</v>
      </c>
      <c r="DI5" s="109">
        <v>43282</v>
      </c>
      <c r="DJ5" s="109">
        <v>43313</v>
      </c>
      <c r="DK5" s="109">
        <v>43344</v>
      </c>
      <c r="DL5" s="109">
        <v>43374</v>
      </c>
      <c r="DM5" s="109">
        <v>43405</v>
      </c>
      <c r="DN5" s="109">
        <v>43435</v>
      </c>
      <c r="DO5" s="109" t="s">
        <v>43</v>
      </c>
      <c r="DP5" s="109" t="s">
        <v>44</v>
      </c>
      <c r="DQ5" s="105" t="s">
        <v>45</v>
      </c>
    </row>
    <row r="6" spans="1:121" ht="12" thickBot="1" x14ac:dyDescent="0.2">
      <c r="A6" s="341" t="s">
        <v>46</v>
      </c>
      <c r="B6" s="342"/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3"/>
    </row>
    <row r="7" spans="1:121" ht="8.25" x14ac:dyDescent="0.15">
      <c r="A7" s="7" t="s">
        <v>47</v>
      </c>
      <c r="B7" s="5" t="s">
        <v>48</v>
      </c>
      <c r="C7" s="8" t="s">
        <v>49</v>
      </c>
      <c r="D7" s="9"/>
      <c r="E7" s="9"/>
      <c r="F7" s="139">
        <f>417778/8.75</f>
        <v>47746.057142857142</v>
      </c>
      <c r="G7" s="65">
        <f t="shared" ref="G7:G23" si="0">ROUND((F7*0.1),2)</f>
        <v>4774.6099999999997</v>
      </c>
      <c r="H7" s="65">
        <f t="shared" ref="H7:H23" si="1">(F7*0.9)</f>
        <v>42971.451428571432</v>
      </c>
      <c r="I7" s="65">
        <v>4893.1499999999996</v>
      </c>
      <c r="J7" s="65">
        <v>9400.0300000000007</v>
      </c>
      <c r="K7" s="65">
        <v>1074.29</v>
      </c>
      <c r="L7" s="65">
        <v>1074.29</v>
      </c>
      <c r="M7" s="65">
        <v>1074.29</v>
      </c>
      <c r="N7" s="65">
        <v>1077.23</v>
      </c>
      <c r="O7" s="65">
        <v>1074.29</v>
      </c>
      <c r="P7" s="65">
        <v>1074.29</v>
      </c>
      <c r="Q7" s="65">
        <v>1074.29</v>
      </c>
      <c r="R7" s="65">
        <v>1077.23</v>
      </c>
      <c r="S7" s="65">
        <v>1074.29</v>
      </c>
      <c r="T7" s="65">
        <v>1074.29</v>
      </c>
      <c r="U7" s="65">
        <v>1074.29</v>
      </c>
      <c r="V7" s="65">
        <f>SUM(K7:U7)+559.22+1074.29</f>
        <v>13456.580000000002</v>
      </c>
      <c r="W7" s="65">
        <f>ROUND((H7/40/365*31),2)</f>
        <v>91.24</v>
      </c>
      <c r="X7" s="65">
        <f>ROUND((H7/40/365*29),2)</f>
        <v>85.35</v>
      </c>
      <c r="Y7" s="65">
        <f>ROUND((H7/40/365*31),2)</f>
        <v>91.24</v>
      </c>
      <c r="Z7" s="65">
        <f>ROUND((H7/40/365*30),2)</f>
        <v>88.3</v>
      </c>
      <c r="AA7" s="65">
        <f>ROUND((H7/40/365*31),2)</f>
        <v>91.24</v>
      </c>
      <c r="AB7" s="65">
        <f>ROUND((H7/40/365*30),2)</f>
        <v>88.3</v>
      </c>
      <c r="AC7" s="65">
        <f>ROUND((H7/40/365*31),2)</f>
        <v>91.24</v>
      </c>
      <c r="AD7" s="65">
        <f>ROUND((H7/40/365*31),2)</f>
        <v>91.24</v>
      </c>
      <c r="AE7" s="65">
        <f>ROUND((H7/40/365*30),2)</f>
        <v>88.3</v>
      </c>
      <c r="AF7" s="65">
        <f>ROUND((H7/40/365*31),2)</f>
        <v>91.24</v>
      </c>
      <c r="AG7" s="65">
        <f>ROUND((H7/40/365*30),2)</f>
        <v>88.3</v>
      </c>
      <c r="AH7" s="65">
        <f>ROUND((H7/40/365*31),2)</f>
        <v>91.24</v>
      </c>
      <c r="AI7" s="65">
        <f t="shared" ref="AI7:AI21" si="2">SUM(W7:AH7)</f>
        <v>1077.2299999999998</v>
      </c>
      <c r="AJ7" s="65">
        <f t="shared" ref="AJ7:AJ21" si="3">ROUND((V7+W7+X7+Y7+Z7+AA7+AB7+AC7+AD7+AE7+AF7+AG7+AH7),2)</f>
        <v>14533.81</v>
      </c>
      <c r="AK7" s="65">
        <f>ROUND((H7/40/365*31),2)</f>
        <v>91.24</v>
      </c>
      <c r="AL7" s="65">
        <f>ROUND((H7/40/365*28),2)</f>
        <v>82.41</v>
      </c>
      <c r="AM7" s="65">
        <f>ROUND((H7/40/365*31),2)</f>
        <v>91.24</v>
      </c>
      <c r="AN7" s="65">
        <f>ROUND((H7/40/365*30),2)</f>
        <v>88.3</v>
      </c>
      <c r="AO7" s="65">
        <f>ROUND((H7/40/365*31),2)</f>
        <v>91.24</v>
      </c>
      <c r="AP7" s="65">
        <f>ROUND((H7/40/365*30),2)</f>
        <v>88.3</v>
      </c>
      <c r="AQ7" s="65">
        <f>ROUND((H7/40/365*31),2)</f>
        <v>91.24</v>
      </c>
      <c r="AR7" s="65">
        <f>ROUND((H7/40/365*31),2)</f>
        <v>91.24</v>
      </c>
      <c r="AS7" s="65">
        <f>ROUND((H7/40/365*30),2)</f>
        <v>88.3</v>
      </c>
      <c r="AT7" s="65">
        <f>ROUND((H7/40/365*31),2)</f>
        <v>91.24</v>
      </c>
      <c r="AU7" s="65">
        <f>ROUND((H7/40/365*30),2)</f>
        <v>88.3</v>
      </c>
      <c r="AV7" s="65">
        <f>ROUND((H7/40/365*31),2)</f>
        <v>91.24</v>
      </c>
      <c r="AW7" s="65">
        <f t="shared" ref="AW7:AW21" si="4">SUM(AK7:AV7)</f>
        <v>1074.29</v>
      </c>
      <c r="AX7" s="65">
        <f t="shared" ref="AX7:AX21" si="5">ROUND((AJ7+AK7+AL7+AM7+AN7+AO7+AP7+AQ7+AR7+AS7+AT7+AU7+AV7),2)</f>
        <v>15608.1</v>
      </c>
      <c r="AY7" s="65">
        <f>ROUND((H7/40/365*31),2)</f>
        <v>91.24</v>
      </c>
      <c r="AZ7" s="65">
        <f>ROUND((H7/40/365*28),2)</f>
        <v>82.41</v>
      </c>
      <c r="BA7" s="65">
        <f>ROUND((H7/40/365*31),2)</f>
        <v>91.24</v>
      </c>
      <c r="BB7" s="65">
        <f>ROUND((H7/40/365*30),2)</f>
        <v>88.3</v>
      </c>
      <c r="BC7" s="65">
        <f>ROUND((H7/40/365*31),2)</f>
        <v>91.24</v>
      </c>
      <c r="BD7" s="65">
        <f>ROUND((H7/40/365*30),2)</f>
        <v>88.3</v>
      </c>
      <c r="BE7" s="65">
        <f>ROUND((H7/40/365*31),2)</f>
        <v>91.24</v>
      </c>
      <c r="BF7" s="65">
        <f>ROUND((H7/40/365*31),2)</f>
        <v>91.24</v>
      </c>
      <c r="BG7" s="65">
        <f>ROUND((H7/40/365*30),2)</f>
        <v>88.3</v>
      </c>
      <c r="BH7" s="65">
        <f>ROUND((H7/40/365*31),2)</f>
        <v>91.24</v>
      </c>
      <c r="BI7" s="65">
        <f>ROUND((H7/40/365*30),2)</f>
        <v>88.3</v>
      </c>
      <c r="BJ7" s="65">
        <f>ROUND((H7/40/365*31),2)</f>
        <v>91.24</v>
      </c>
      <c r="BK7" s="65">
        <f t="shared" ref="BK7:BK21" si="6">SUM(AY7:BJ7)</f>
        <v>1074.29</v>
      </c>
      <c r="BL7" s="65">
        <f t="shared" ref="BL7:BL21" si="7">ROUND((AX7+BK7),2)</f>
        <v>16682.39</v>
      </c>
      <c r="BM7" s="65">
        <f>ROUND((H7/40/365*31),2)</f>
        <v>91.24</v>
      </c>
      <c r="BN7" s="65">
        <f>ROUND((H7/40/365*28),2)</f>
        <v>82.41</v>
      </c>
      <c r="BO7" s="65">
        <f>ROUND((H7/40/365*31),2)</f>
        <v>91.24</v>
      </c>
      <c r="BP7" s="65">
        <f>ROUND((H7/40/365*30),2)</f>
        <v>88.3</v>
      </c>
      <c r="BQ7" s="65">
        <f>ROUND((H7/40/365*31),2)</f>
        <v>91.24</v>
      </c>
      <c r="BR7" s="65">
        <f>ROUND((H7/40/365*30),2)</f>
        <v>88.3</v>
      </c>
      <c r="BS7" s="65">
        <f>ROUND((H7/40/365*31),2)</f>
        <v>91.24</v>
      </c>
      <c r="BT7" s="65">
        <f>ROUND((H7/40/365*31),2)</f>
        <v>91.24</v>
      </c>
      <c r="BU7" s="65">
        <f>ROUND((H7/40/365*30),2)</f>
        <v>88.3</v>
      </c>
      <c r="BV7" s="65">
        <f>ROUND((H7/40/365*31),2)</f>
        <v>91.24</v>
      </c>
      <c r="BW7" s="65">
        <f>ROUND((H7/40/365*30),2)</f>
        <v>88.3</v>
      </c>
      <c r="BX7" s="65">
        <f>ROUND((H7/40/365*31),2)</f>
        <v>91.24</v>
      </c>
      <c r="BY7" s="65">
        <f t="shared" ref="BY7:BY22" si="8">SUM(BM7:BX7)</f>
        <v>1074.29</v>
      </c>
      <c r="BZ7" s="65">
        <f t="shared" ref="BZ7:BZ22" si="9">ROUND((BL7+BY7),2)</f>
        <v>17756.68</v>
      </c>
      <c r="CA7" s="65">
        <f>ROUND((H7/40/365*31),2)</f>
        <v>91.24</v>
      </c>
      <c r="CB7" s="65">
        <f>ROUND((H7/40/365*29),2)</f>
        <v>85.35</v>
      </c>
      <c r="CC7" s="65">
        <f>ROUND((H7/40/365*31),2)</f>
        <v>91.24</v>
      </c>
      <c r="CD7" s="65">
        <f>ROUND((H7/40/365*30),2)</f>
        <v>88.3</v>
      </c>
      <c r="CE7" s="65">
        <f>ROUND((H7/40/365*31),2)</f>
        <v>91.24</v>
      </c>
      <c r="CF7" s="65">
        <f>ROUND((H7/40/365*30),2)</f>
        <v>88.3</v>
      </c>
      <c r="CG7" s="65">
        <f>ROUND((H7/40/365*31),2)</f>
        <v>91.24</v>
      </c>
      <c r="CH7" s="65">
        <f>ROUND((H7/40/365*31),2)</f>
        <v>91.24</v>
      </c>
      <c r="CI7" s="65">
        <f>ROUND((H7/40/365*30),2)</f>
        <v>88.3</v>
      </c>
      <c r="CJ7" s="65">
        <f>ROUND((H7/40/365*31),2)</f>
        <v>91.24</v>
      </c>
      <c r="CK7" s="65">
        <f>ROUND((H7/40/365*30),2)</f>
        <v>88.3</v>
      </c>
      <c r="CL7" s="65">
        <f>ROUND((H7/40/365*31),2)</f>
        <v>91.24</v>
      </c>
      <c r="CM7" s="65">
        <f t="shared" ref="CM7:CM22" si="10">SUM(CA7:CL7)</f>
        <v>1077.2299999999998</v>
      </c>
      <c r="CN7" s="66">
        <f t="shared" ref="CN7:CN22" si="11">ROUND((BZ7+CM7),2)</f>
        <v>18833.91</v>
      </c>
      <c r="CO7" s="65">
        <f>ROUND((H7/40/365*31),2)</f>
        <v>91.24</v>
      </c>
      <c r="CP7" s="65">
        <f>ROUND((H7/40/365*28),2)</f>
        <v>82.41</v>
      </c>
      <c r="CQ7" s="65">
        <f>ROUND((H7/40/365*31),2)</f>
        <v>91.24</v>
      </c>
      <c r="CR7" s="65">
        <f>ROUND((H7/40/365*30),2)</f>
        <v>88.3</v>
      </c>
      <c r="CS7" s="67">
        <f>ROUND((H7/40/365*31),2)</f>
        <v>91.24</v>
      </c>
      <c r="CT7" s="65">
        <f>ROUND((H7/40/365*30),2)</f>
        <v>88.3</v>
      </c>
      <c r="CU7" s="65">
        <f>ROUND((H7/40/365*31),2)</f>
        <v>91.24</v>
      </c>
      <c r="CV7" s="65">
        <f>ROUND((H7/40/365*31),2)</f>
        <v>91.24</v>
      </c>
      <c r="CW7" s="65">
        <f>ROUND((H7/40/365*30),2)</f>
        <v>88.3</v>
      </c>
      <c r="CX7" s="65">
        <f>ROUND((H7/40/365*31),2)</f>
        <v>91.24</v>
      </c>
      <c r="CY7" s="65">
        <f>ROUND((H7/40/365*30),2)</f>
        <v>88.3</v>
      </c>
      <c r="CZ7" s="65">
        <f>ROUND((H7/40/365*31),2)</f>
        <v>91.24</v>
      </c>
      <c r="DA7" s="66">
        <f t="shared" ref="DA7:DA23" si="12">SUM(CO7:CZ7)</f>
        <v>1074.29</v>
      </c>
      <c r="DB7" s="66">
        <f t="shared" ref="DB7:DB23" si="13">ROUND((CN7+DA7),2)</f>
        <v>19908.2</v>
      </c>
      <c r="DC7" s="65">
        <f>ROUND((H7/40/365*31),2)</f>
        <v>91.24</v>
      </c>
      <c r="DD7" s="65">
        <f>ROUND((H7/40/365*28),2)</f>
        <v>82.41</v>
      </c>
      <c r="DE7" s="65">
        <f>ROUND((H7/40/365*31),2)</f>
        <v>91.24</v>
      </c>
      <c r="DF7" s="65">
        <f>ROUND((H7/40/365*30),2)</f>
        <v>88.3</v>
      </c>
      <c r="DG7" s="65">
        <f>ROUND((H7/40/365*31),2)</f>
        <v>91.24</v>
      </c>
      <c r="DH7" s="65">
        <f>ROUND((H7/40/365*30),2)</f>
        <v>88.3</v>
      </c>
      <c r="DI7" s="65">
        <f>ROUND((H7/40/365*31),2)</f>
        <v>91.24</v>
      </c>
      <c r="DJ7" s="65">
        <f>ROUND((H7/40/365*31),2)</f>
        <v>91.24</v>
      </c>
      <c r="DK7" s="65">
        <f>ROUND((H7/40/365*30),2)</f>
        <v>88.3</v>
      </c>
      <c r="DL7" s="65">
        <f>ROUND((H7/40/365*31),2)</f>
        <v>91.24</v>
      </c>
      <c r="DM7" s="65">
        <f>ROUND((H7/40/365*30),2)</f>
        <v>88.3</v>
      </c>
      <c r="DN7" s="65">
        <f>ROUND((H7/40/365*31),2)</f>
        <v>91.24</v>
      </c>
      <c r="DO7" s="66">
        <f t="shared" ref="DO7:DO23" si="14">SUM(DC7:DN7)</f>
        <v>1074.29</v>
      </c>
      <c r="DP7" s="65">
        <f t="shared" ref="DP7:DP23" si="15">ROUND((DB7+DC7+DD7+DE7+DF7+DG7+DH7+DI7+DJ7+DK7+DL7+DM7+DN7),2)</f>
        <v>20982.49</v>
      </c>
      <c r="DQ7" s="65">
        <f t="shared" ref="DQ7:DQ23" si="16">SUM(F7-DP7)</f>
        <v>26763.56714285714</v>
      </c>
    </row>
    <row r="8" spans="1:121" ht="8.25" x14ac:dyDescent="0.15">
      <c r="A8" s="7" t="s">
        <v>50</v>
      </c>
      <c r="B8" s="5" t="s">
        <v>51</v>
      </c>
      <c r="C8" s="8" t="s">
        <v>52</v>
      </c>
      <c r="D8" s="9"/>
      <c r="E8" s="9"/>
      <c r="F8" s="139">
        <f>1985000-633950</f>
        <v>1351050</v>
      </c>
      <c r="G8" s="65">
        <f t="shared" si="0"/>
        <v>135105</v>
      </c>
      <c r="H8" s="65">
        <f t="shared" si="1"/>
        <v>1215945</v>
      </c>
      <c r="I8" s="65"/>
      <c r="J8" s="65"/>
      <c r="K8" s="65"/>
      <c r="L8" s="65"/>
      <c r="M8" s="65"/>
      <c r="N8" s="65"/>
      <c r="O8" s="65">
        <v>2156.52</v>
      </c>
      <c r="P8" s="65">
        <v>60548.42</v>
      </c>
      <c r="Q8" s="65">
        <v>60548.42</v>
      </c>
      <c r="R8" s="65">
        <v>60714.31</v>
      </c>
      <c r="S8" s="65">
        <v>60548.42</v>
      </c>
      <c r="T8" s="65">
        <v>60548.42</v>
      </c>
      <c r="U8" s="65">
        <v>60548.42</v>
      </c>
      <c r="V8" s="65">
        <f t="shared" ref="V8:V21" si="17">N8+O8+P8+Q8+R8+S8+T8+U8</f>
        <v>365612.92999999993</v>
      </c>
      <c r="W8" s="65">
        <f t="shared" ref="W8:W20" si="18">ROUND((H8/7330*31),2)</f>
        <v>5142.47</v>
      </c>
      <c r="X8" s="65">
        <f t="shared" ref="X8:X20" si="19">ROUND((H8/7330*29),2)</f>
        <v>4810.7</v>
      </c>
      <c r="Y8" s="65">
        <f t="shared" ref="Y8:Y20" si="20">ROUND((H8/7330*31),2)</f>
        <v>5142.47</v>
      </c>
      <c r="Z8" s="65">
        <f t="shared" ref="Z8:Z20" si="21">ROUND((H8/7330*30),2)</f>
        <v>4976.58</v>
      </c>
      <c r="AA8" s="65">
        <f t="shared" ref="AA8:AA20" si="22">ROUND((H8/7330*31),2)</f>
        <v>5142.47</v>
      </c>
      <c r="AB8" s="65">
        <f t="shared" ref="AB8:AB20" si="23">ROUND((H8/7330*30),2)</f>
        <v>4976.58</v>
      </c>
      <c r="AC8" s="65">
        <f t="shared" ref="AC8:AC20" si="24">ROUND((H8/7330*31),2)</f>
        <v>5142.47</v>
      </c>
      <c r="AD8" s="65">
        <f t="shared" ref="AD8:AD20" si="25">ROUND((H8/7330*31),2)</f>
        <v>5142.47</v>
      </c>
      <c r="AE8" s="65">
        <f t="shared" ref="AE8:AE20" si="26">ROUND((H8/7330*30),2)</f>
        <v>4976.58</v>
      </c>
      <c r="AF8" s="65">
        <f t="shared" ref="AF8:AF20" si="27">ROUND((H8/7330*31),2)</f>
        <v>5142.47</v>
      </c>
      <c r="AG8" s="65">
        <f t="shared" ref="AG8:AG20" si="28">ROUND((H8/7330*30),2)</f>
        <v>4976.58</v>
      </c>
      <c r="AH8" s="65">
        <f t="shared" ref="AH8:AH21" si="29">ROUND((H8/7330*31),2)</f>
        <v>5142.47</v>
      </c>
      <c r="AI8" s="65">
        <f t="shared" si="2"/>
        <v>60714.310000000012</v>
      </c>
      <c r="AJ8" s="65">
        <f t="shared" si="3"/>
        <v>426327.24</v>
      </c>
      <c r="AK8" s="65">
        <f t="shared" ref="AK8:AK21" si="30">ROUND((H8/7330*31),2)</f>
        <v>5142.47</v>
      </c>
      <c r="AL8" s="65">
        <f t="shared" ref="AL8:AL21" si="31">ROUND((H8/7330*28),2)</f>
        <v>4644.8100000000004</v>
      </c>
      <c r="AM8" s="65">
        <f t="shared" ref="AM8:AM21" si="32">ROUND((H8/7330*31),2)</f>
        <v>5142.47</v>
      </c>
      <c r="AN8" s="65">
        <f t="shared" ref="AN8:AN21" si="33">ROUND((H8/7330*30),2)</f>
        <v>4976.58</v>
      </c>
      <c r="AO8" s="65">
        <f t="shared" ref="AO8:AO21" si="34">ROUND((H8/7330*31),2)</f>
        <v>5142.47</v>
      </c>
      <c r="AP8" s="65">
        <f t="shared" ref="AP8:AP21" si="35">ROUND((H8/7330*30),2)</f>
        <v>4976.58</v>
      </c>
      <c r="AQ8" s="65">
        <f t="shared" ref="AQ8:AQ21" si="36">ROUND((H8/7330*31),2)</f>
        <v>5142.47</v>
      </c>
      <c r="AR8" s="65">
        <f t="shared" ref="AR8:AR21" si="37">ROUND((H8/7330*31),2)</f>
        <v>5142.47</v>
      </c>
      <c r="AS8" s="65">
        <f t="shared" ref="AS8:AS21" si="38">ROUND((H8/7330*30),2)</f>
        <v>4976.58</v>
      </c>
      <c r="AT8" s="65">
        <f t="shared" ref="AT8:AT21" si="39">ROUND((H8/7330*31),2)</f>
        <v>5142.47</v>
      </c>
      <c r="AU8" s="65">
        <f t="shared" ref="AU8:AU21" si="40">ROUND((H8/7330*30),2)</f>
        <v>4976.58</v>
      </c>
      <c r="AV8" s="65">
        <f t="shared" ref="AV8:AV21" si="41">ROUND((H8/7330*31),2)</f>
        <v>5142.47</v>
      </c>
      <c r="AW8" s="65">
        <f t="shared" si="4"/>
        <v>60548.420000000013</v>
      </c>
      <c r="AX8" s="65">
        <f t="shared" si="5"/>
        <v>486875.66</v>
      </c>
      <c r="AY8" s="65">
        <f t="shared" ref="AY8:AY21" si="42">ROUND((H8/7330*31),2)</f>
        <v>5142.47</v>
      </c>
      <c r="AZ8" s="65">
        <f t="shared" ref="AZ8:AZ21" si="43">ROUND((H8/7330*28),2)</f>
        <v>4644.8100000000004</v>
      </c>
      <c r="BA8" s="65">
        <f t="shared" ref="BA8:BA21" si="44">ROUND((H8/7330*31),2)</f>
        <v>5142.47</v>
      </c>
      <c r="BB8" s="65">
        <f t="shared" ref="BB8:BB21" si="45">ROUND((H8/7330*30),2)</f>
        <v>4976.58</v>
      </c>
      <c r="BC8" s="65">
        <f t="shared" ref="BC8:BC21" si="46">ROUND((H8/7330*31),2)</f>
        <v>5142.47</v>
      </c>
      <c r="BD8" s="65">
        <f t="shared" ref="BD8:BD21" si="47">ROUND((H8/7330*30),2)</f>
        <v>4976.58</v>
      </c>
      <c r="BE8" s="65">
        <f t="shared" ref="BE8:BE21" si="48">ROUND((H8/7330*31),2)</f>
        <v>5142.47</v>
      </c>
      <c r="BF8" s="65">
        <f t="shared" ref="BF8:BF21" si="49">ROUND((H8/7330*31),2)</f>
        <v>5142.47</v>
      </c>
      <c r="BG8" s="65">
        <f t="shared" ref="BG8:BG21" si="50">ROUND((H8/7330*30),2)</f>
        <v>4976.58</v>
      </c>
      <c r="BH8" s="65">
        <f t="shared" ref="BH8:BH21" si="51">ROUND((H8/7330*31),2)</f>
        <v>5142.47</v>
      </c>
      <c r="BI8" s="65">
        <f t="shared" ref="BI8:BI21" si="52">ROUND((H8/7330*30),2)</f>
        <v>4976.58</v>
      </c>
      <c r="BJ8" s="65">
        <f t="shared" ref="BJ8:BJ21" si="53">ROUND((H8/7330*31),2)</f>
        <v>5142.47</v>
      </c>
      <c r="BK8" s="65">
        <f t="shared" si="6"/>
        <v>60548.420000000013</v>
      </c>
      <c r="BL8" s="65">
        <f t="shared" si="7"/>
        <v>547424.07999999996</v>
      </c>
      <c r="BM8" s="65">
        <f t="shared" ref="BM8:BM21" si="54">ROUND((H8/7330*31),2)</f>
        <v>5142.47</v>
      </c>
      <c r="BN8" s="65">
        <f t="shared" ref="BN8:BN21" si="55">ROUND((H8/7330*28),2)</f>
        <v>4644.8100000000004</v>
      </c>
      <c r="BO8" s="65">
        <f t="shared" ref="BO8:BO21" si="56">ROUND((H8/7330*31),2)</f>
        <v>5142.47</v>
      </c>
      <c r="BP8" s="65">
        <f t="shared" ref="BP8:BP21" si="57">ROUND((H8/7330*30),2)</f>
        <v>4976.58</v>
      </c>
      <c r="BQ8" s="65">
        <f t="shared" ref="BQ8:BQ21" si="58">ROUND((H8/7330*31),2)</f>
        <v>5142.47</v>
      </c>
      <c r="BR8" s="65">
        <f t="shared" ref="BR8:BR21" si="59">ROUND((H8/7330*30),2)</f>
        <v>4976.58</v>
      </c>
      <c r="BS8" s="65">
        <f t="shared" ref="BS8:BS21" si="60">ROUND((H8/7330*31),2)</f>
        <v>5142.47</v>
      </c>
      <c r="BT8" s="65">
        <f t="shared" ref="BT8:BT21" si="61">ROUND((H8/7330*31),2)</f>
        <v>5142.47</v>
      </c>
      <c r="BU8" s="65">
        <f t="shared" ref="BU8:BU21" si="62">ROUND((H8/7330*30),2)</f>
        <v>4976.58</v>
      </c>
      <c r="BV8" s="65">
        <f t="shared" ref="BV8:BV21" si="63">ROUND((H8/7330*31),2)</f>
        <v>5142.47</v>
      </c>
      <c r="BW8" s="65">
        <f t="shared" ref="BW8:BW22" si="64">ROUND((H8/7330*30),2)</f>
        <v>4976.58</v>
      </c>
      <c r="BX8" s="65">
        <f t="shared" ref="BX8:BX22" si="65">ROUND((H8/7330*31),2)</f>
        <v>5142.47</v>
      </c>
      <c r="BY8" s="65">
        <f t="shared" si="8"/>
        <v>60548.420000000013</v>
      </c>
      <c r="BZ8" s="65">
        <f t="shared" si="9"/>
        <v>607972.5</v>
      </c>
      <c r="CA8" s="65">
        <f t="shared" ref="CA8:CA22" si="66">ROUND((H8/7330*31),2)</f>
        <v>5142.47</v>
      </c>
      <c r="CB8" s="65">
        <f t="shared" ref="CB8:CB22" si="67">ROUND((H8/7330*29),2)</f>
        <v>4810.7</v>
      </c>
      <c r="CC8" s="65">
        <f t="shared" ref="CC8:CC22" si="68">ROUND((H8/7330*31),2)</f>
        <v>5142.47</v>
      </c>
      <c r="CD8" s="65">
        <f t="shared" ref="CD8:CD22" si="69">ROUND((H8/7330*30),2)</f>
        <v>4976.58</v>
      </c>
      <c r="CE8" s="65">
        <f t="shared" ref="CE8:CE22" si="70">ROUND((H8/7330*31),2)</f>
        <v>5142.47</v>
      </c>
      <c r="CF8" s="65">
        <f t="shared" ref="CF8:CF22" si="71">ROUND((H8/7330*30),2)</f>
        <v>4976.58</v>
      </c>
      <c r="CG8" s="65">
        <f t="shared" ref="CG8:CG22" si="72">ROUND((H8/7330*31),2)</f>
        <v>5142.47</v>
      </c>
      <c r="CH8" s="65">
        <f t="shared" ref="CH8:CH22" si="73">ROUND((H8/7330*31),2)</f>
        <v>5142.47</v>
      </c>
      <c r="CI8" s="65">
        <f t="shared" ref="CI8:CI22" si="74">ROUND((H8/7330*30),2)</f>
        <v>4976.58</v>
      </c>
      <c r="CJ8" s="65">
        <f t="shared" ref="CJ8:CJ22" si="75">ROUND((H8/7330*31),2)</f>
        <v>5142.47</v>
      </c>
      <c r="CK8" s="65">
        <f t="shared" ref="CK8:CK22" si="76">ROUND((H8/7330*30),2)</f>
        <v>4976.58</v>
      </c>
      <c r="CL8" s="65">
        <f t="shared" ref="CL8:CL22" si="77">ROUND((H8/7330*31),2)</f>
        <v>5142.47</v>
      </c>
      <c r="CM8" s="65">
        <f t="shared" si="10"/>
        <v>60714.310000000012</v>
      </c>
      <c r="CN8" s="66">
        <f t="shared" si="11"/>
        <v>668686.81000000006</v>
      </c>
      <c r="CO8" s="65">
        <f t="shared" ref="CO8:CO22" si="78">ROUND((H8/7330*31),2)</f>
        <v>5142.47</v>
      </c>
      <c r="CP8" s="65">
        <f t="shared" ref="CP8:CP22" si="79">ROUND((H8/7330*28),2)</f>
        <v>4644.8100000000004</v>
      </c>
      <c r="CQ8" s="65">
        <f t="shared" ref="CQ8:CQ22" si="80">ROUND((H8/7330*31),2)</f>
        <v>5142.47</v>
      </c>
      <c r="CR8" s="65">
        <f t="shared" ref="CR8:CR22" si="81">ROUND((H8/7330*30),2)</f>
        <v>4976.58</v>
      </c>
      <c r="CS8" s="67">
        <f t="shared" ref="CS8:CS22" si="82">ROUND((H8/7330*31),2)</f>
        <v>5142.47</v>
      </c>
      <c r="CT8" s="65">
        <f t="shared" ref="CT8:CT22" si="83">ROUND((H8/7330*30),2)</f>
        <v>4976.58</v>
      </c>
      <c r="CU8" s="65">
        <f t="shared" ref="CU8:CU23" si="84">ROUND((H8/7330*31),2)</f>
        <v>5142.47</v>
      </c>
      <c r="CV8" s="65">
        <f t="shared" ref="CV8:CV23" si="85">ROUND((H8/7330*31),2)</f>
        <v>5142.47</v>
      </c>
      <c r="CW8" s="65">
        <f t="shared" ref="CW8:CW23" si="86">ROUND((H8/7330*30),2)</f>
        <v>4976.58</v>
      </c>
      <c r="CX8" s="65">
        <f t="shared" ref="CX8:CX23" si="87">ROUND((H8/7330*31),2)</f>
        <v>5142.47</v>
      </c>
      <c r="CY8" s="65">
        <f t="shared" ref="CY8:CY23" si="88">ROUND((H8/7330*30),2)</f>
        <v>4976.58</v>
      </c>
      <c r="CZ8" s="65">
        <f t="shared" ref="CZ8:CZ23" si="89">ROUND((H8/7330*31),2)</f>
        <v>5142.47</v>
      </c>
      <c r="DA8" s="66">
        <f t="shared" si="12"/>
        <v>60548.420000000013</v>
      </c>
      <c r="DB8" s="66">
        <f t="shared" si="13"/>
        <v>729235.23</v>
      </c>
      <c r="DC8" s="65">
        <f t="shared" ref="DC8:DC23" si="90">ROUND((H8/7330*31),2)</f>
        <v>5142.47</v>
      </c>
      <c r="DD8" s="65">
        <f t="shared" ref="DD8:DD23" si="91">ROUND((H8/7330*28),2)</f>
        <v>4644.8100000000004</v>
      </c>
      <c r="DE8" s="65">
        <f t="shared" ref="DE8:DE23" si="92">ROUND((H8/7330*31),2)</f>
        <v>5142.47</v>
      </c>
      <c r="DF8" s="65">
        <f t="shared" ref="DF8:DF23" si="93">ROUND((H8/7330*30),2)</f>
        <v>4976.58</v>
      </c>
      <c r="DG8" s="65">
        <f t="shared" ref="DG8:DG23" si="94">ROUND((H8/7330*31),2)</f>
        <v>5142.47</v>
      </c>
      <c r="DH8" s="65">
        <f t="shared" ref="DH8:DH23" si="95">ROUND((H8/7330*30),2)</f>
        <v>4976.58</v>
      </c>
      <c r="DI8" s="65">
        <f t="shared" ref="DI8:DI23" si="96">ROUND((H8/7330*31),2)</f>
        <v>5142.47</v>
      </c>
      <c r="DJ8" s="65">
        <f>ROUND((H8/7330*31),2)</f>
        <v>5142.47</v>
      </c>
      <c r="DK8" s="65">
        <f>ROUND((H8/7330*30),2)</f>
        <v>4976.58</v>
      </c>
      <c r="DL8" s="65">
        <f>ROUND((H8/7330*31),2)</f>
        <v>5142.47</v>
      </c>
      <c r="DM8" s="65">
        <f>ROUND((H8/7330*30),2)</f>
        <v>4976.58</v>
      </c>
      <c r="DN8" s="65">
        <f>ROUND((H8/7330*31),2)</f>
        <v>5142.47</v>
      </c>
      <c r="DO8" s="66">
        <f t="shared" si="14"/>
        <v>60548.420000000013</v>
      </c>
      <c r="DP8" s="65">
        <f t="shared" si="15"/>
        <v>789783.65</v>
      </c>
      <c r="DQ8" s="65">
        <f t="shared" si="16"/>
        <v>561266.35</v>
      </c>
    </row>
    <row r="9" spans="1:121" ht="16.5" x14ac:dyDescent="0.15">
      <c r="A9" s="7" t="s">
        <v>50</v>
      </c>
      <c r="B9" s="5" t="s">
        <v>53</v>
      </c>
      <c r="C9" s="8" t="s">
        <v>52</v>
      </c>
      <c r="D9" s="9"/>
      <c r="E9" s="9"/>
      <c r="F9" s="139">
        <v>131874.97</v>
      </c>
      <c r="G9" s="65">
        <f t="shared" si="0"/>
        <v>13187.5</v>
      </c>
      <c r="H9" s="65">
        <f t="shared" si="1"/>
        <v>118687.473</v>
      </c>
      <c r="I9" s="65"/>
      <c r="J9" s="65"/>
      <c r="K9" s="65"/>
      <c r="L9" s="65"/>
      <c r="M9" s="65"/>
      <c r="N9" s="65"/>
      <c r="O9" s="65"/>
      <c r="P9" s="65">
        <v>6120.57</v>
      </c>
      <c r="Q9" s="65">
        <v>5910.07</v>
      </c>
      <c r="R9" s="65">
        <v>5926.26</v>
      </c>
      <c r="S9" s="65">
        <v>5910.07</v>
      </c>
      <c r="T9" s="65">
        <v>5910.07</v>
      </c>
      <c r="U9" s="65">
        <v>5910.07</v>
      </c>
      <c r="V9" s="65">
        <f t="shared" si="17"/>
        <v>35687.11</v>
      </c>
      <c r="W9" s="65">
        <f t="shared" si="18"/>
        <v>501.95</v>
      </c>
      <c r="X9" s="65">
        <f t="shared" si="19"/>
        <v>469.57</v>
      </c>
      <c r="Y9" s="65">
        <f t="shared" si="20"/>
        <v>501.95</v>
      </c>
      <c r="Z9" s="65">
        <f t="shared" si="21"/>
        <v>485.76</v>
      </c>
      <c r="AA9" s="65">
        <f t="shared" si="22"/>
        <v>501.95</v>
      </c>
      <c r="AB9" s="65">
        <f t="shared" si="23"/>
        <v>485.76</v>
      </c>
      <c r="AC9" s="65">
        <f t="shared" si="24"/>
        <v>501.95</v>
      </c>
      <c r="AD9" s="65">
        <f t="shared" si="25"/>
        <v>501.95</v>
      </c>
      <c r="AE9" s="65">
        <f t="shared" si="26"/>
        <v>485.76</v>
      </c>
      <c r="AF9" s="65">
        <f t="shared" si="27"/>
        <v>501.95</v>
      </c>
      <c r="AG9" s="65">
        <f t="shared" si="28"/>
        <v>485.76</v>
      </c>
      <c r="AH9" s="65">
        <f t="shared" si="29"/>
        <v>501.95</v>
      </c>
      <c r="AI9" s="65">
        <f t="shared" si="2"/>
        <v>5926.2599999999993</v>
      </c>
      <c r="AJ9" s="65">
        <f t="shared" si="3"/>
        <v>41613.370000000003</v>
      </c>
      <c r="AK9" s="65">
        <f t="shared" si="30"/>
        <v>501.95</v>
      </c>
      <c r="AL9" s="65">
        <f t="shared" si="31"/>
        <v>453.38</v>
      </c>
      <c r="AM9" s="65">
        <f t="shared" si="32"/>
        <v>501.95</v>
      </c>
      <c r="AN9" s="65">
        <f t="shared" si="33"/>
        <v>485.76</v>
      </c>
      <c r="AO9" s="65">
        <f t="shared" si="34"/>
        <v>501.95</v>
      </c>
      <c r="AP9" s="65">
        <f t="shared" si="35"/>
        <v>485.76</v>
      </c>
      <c r="AQ9" s="65">
        <f t="shared" si="36"/>
        <v>501.95</v>
      </c>
      <c r="AR9" s="65">
        <f t="shared" si="37"/>
        <v>501.95</v>
      </c>
      <c r="AS9" s="65">
        <f t="shared" si="38"/>
        <v>485.76</v>
      </c>
      <c r="AT9" s="65">
        <f t="shared" si="39"/>
        <v>501.95</v>
      </c>
      <c r="AU9" s="65">
        <f t="shared" si="40"/>
        <v>485.76</v>
      </c>
      <c r="AV9" s="65">
        <f t="shared" si="41"/>
        <v>501.95</v>
      </c>
      <c r="AW9" s="65">
        <f t="shared" si="4"/>
        <v>5910.07</v>
      </c>
      <c r="AX9" s="65">
        <f t="shared" si="5"/>
        <v>47523.44</v>
      </c>
      <c r="AY9" s="65">
        <f t="shared" si="42"/>
        <v>501.95</v>
      </c>
      <c r="AZ9" s="65">
        <f t="shared" si="43"/>
        <v>453.38</v>
      </c>
      <c r="BA9" s="65">
        <f t="shared" si="44"/>
        <v>501.95</v>
      </c>
      <c r="BB9" s="65">
        <f t="shared" si="45"/>
        <v>485.76</v>
      </c>
      <c r="BC9" s="65">
        <f t="shared" si="46"/>
        <v>501.95</v>
      </c>
      <c r="BD9" s="65">
        <f t="shared" si="47"/>
        <v>485.76</v>
      </c>
      <c r="BE9" s="65">
        <f t="shared" si="48"/>
        <v>501.95</v>
      </c>
      <c r="BF9" s="65">
        <f t="shared" si="49"/>
        <v>501.95</v>
      </c>
      <c r="BG9" s="65">
        <f t="shared" si="50"/>
        <v>485.76</v>
      </c>
      <c r="BH9" s="65">
        <f t="shared" si="51"/>
        <v>501.95</v>
      </c>
      <c r="BI9" s="65">
        <f t="shared" si="52"/>
        <v>485.76</v>
      </c>
      <c r="BJ9" s="65">
        <f t="shared" si="53"/>
        <v>501.95</v>
      </c>
      <c r="BK9" s="65">
        <f t="shared" si="6"/>
        <v>5910.07</v>
      </c>
      <c r="BL9" s="65">
        <f t="shared" si="7"/>
        <v>53433.51</v>
      </c>
      <c r="BM9" s="65">
        <f t="shared" si="54"/>
        <v>501.95</v>
      </c>
      <c r="BN9" s="65">
        <f t="shared" si="55"/>
        <v>453.38</v>
      </c>
      <c r="BO9" s="65">
        <f t="shared" si="56"/>
        <v>501.95</v>
      </c>
      <c r="BP9" s="65">
        <f t="shared" si="57"/>
        <v>485.76</v>
      </c>
      <c r="BQ9" s="65">
        <f t="shared" si="58"/>
        <v>501.95</v>
      </c>
      <c r="BR9" s="65">
        <f t="shared" si="59"/>
        <v>485.76</v>
      </c>
      <c r="BS9" s="65">
        <f t="shared" si="60"/>
        <v>501.95</v>
      </c>
      <c r="BT9" s="65">
        <f t="shared" si="61"/>
        <v>501.95</v>
      </c>
      <c r="BU9" s="65">
        <f t="shared" si="62"/>
        <v>485.76</v>
      </c>
      <c r="BV9" s="65">
        <f t="shared" si="63"/>
        <v>501.95</v>
      </c>
      <c r="BW9" s="65">
        <f t="shared" si="64"/>
        <v>485.76</v>
      </c>
      <c r="BX9" s="65">
        <f t="shared" si="65"/>
        <v>501.95</v>
      </c>
      <c r="BY9" s="65">
        <f t="shared" si="8"/>
        <v>5910.07</v>
      </c>
      <c r="BZ9" s="65">
        <f t="shared" si="9"/>
        <v>59343.58</v>
      </c>
      <c r="CA9" s="65">
        <f t="shared" si="66"/>
        <v>501.95</v>
      </c>
      <c r="CB9" s="65">
        <f t="shared" si="67"/>
        <v>469.57</v>
      </c>
      <c r="CC9" s="65">
        <f t="shared" si="68"/>
        <v>501.95</v>
      </c>
      <c r="CD9" s="65">
        <f t="shared" si="69"/>
        <v>485.76</v>
      </c>
      <c r="CE9" s="65">
        <f t="shared" si="70"/>
        <v>501.95</v>
      </c>
      <c r="CF9" s="65">
        <f t="shared" si="71"/>
        <v>485.76</v>
      </c>
      <c r="CG9" s="65">
        <f t="shared" si="72"/>
        <v>501.95</v>
      </c>
      <c r="CH9" s="65">
        <f t="shared" si="73"/>
        <v>501.95</v>
      </c>
      <c r="CI9" s="65">
        <f t="shared" si="74"/>
        <v>485.76</v>
      </c>
      <c r="CJ9" s="65">
        <f t="shared" si="75"/>
        <v>501.95</v>
      </c>
      <c r="CK9" s="65">
        <f t="shared" si="76"/>
        <v>485.76</v>
      </c>
      <c r="CL9" s="65">
        <f t="shared" si="77"/>
        <v>501.95</v>
      </c>
      <c r="CM9" s="65">
        <f t="shared" si="10"/>
        <v>5926.2599999999993</v>
      </c>
      <c r="CN9" s="66">
        <f t="shared" si="11"/>
        <v>65269.84</v>
      </c>
      <c r="CO9" s="65">
        <f t="shared" si="78"/>
        <v>501.95</v>
      </c>
      <c r="CP9" s="65">
        <f t="shared" si="79"/>
        <v>453.38</v>
      </c>
      <c r="CQ9" s="65">
        <f t="shared" si="80"/>
        <v>501.95</v>
      </c>
      <c r="CR9" s="65">
        <f t="shared" si="81"/>
        <v>485.76</v>
      </c>
      <c r="CS9" s="67">
        <f t="shared" si="82"/>
        <v>501.95</v>
      </c>
      <c r="CT9" s="65">
        <f t="shared" si="83"/>
        <v>485.76</v>
      </c>
      <c r="CU9" s="65">
        <f t="shared" si="84"/>
        <v>501.95</v>
      </c>
      <c r="CV9" s="65">
        <f t="shared" si="85"/>
        <v>501.95</v>
      </c>
      <c r="CW9" s="65">
        <f t="shared" si="86"/>
        <v>485.76</v>
      </c>
      <c r="CX9" s="65">
        <f t="shared" si="87"/>
        <v>501.95</v>
      </c>
      <c r="CY9" s="65">
        <f t="shared" si="88"/>
        <v>485.76</v>
      </c>
      <c r="CZ9" s="65">
        <f t="shared" si="89"/>
        <v>501.95</v>
      </c>
      <c r="DA9" s="66">
        <f t="shared" si="12"/>
        <v>5910.07</v>
      </c>
      <c r="DB9" s="66">
        <f t="shared" si="13"/>
        <v>71179.91</v>
      </c>
      <c r="DC9" s="65">
        <f t="shared" si="90"/>
        <v>501.95</v>
      </c>
      <c r="DD9" s="65">
        <f t="shared" si="91"/>
        <v>453.38</v>
      </c>
      <c r="DE9" s="65">
        <f t="shared" si="92"/>
        <v>501.95</v>
      </c>
      <c r="DF9" s="65">
        <f t="shared" si="93"/>
        <v>485.76</v>
      </c>
      <c r="DG9" s="65">
        <f t="shared" si="94"/>
        <v>501.95</v>
      </c>
      <c r="DH9" s="65">
        <f t="shared" si="95"/>
        <v>485.76</v>
      </c>
      <c r="DI9" s="65">
        <f t="shared" si="96"/>
        <v>501.95</v>
      </c>
      <c r="DJ9" s="65">
        <f>ROUND((H9/7330*31),2)</f>
        <v>501.95</v>
      </c>
      <c r="DK9" s="65">
        <f t="shared" ref="DK9:DK23" si="97">ROUND((H9/7330*30),2)</f>
        <v>485.76</v>
      </c>
      <c r="DL9" s="65">
        <f t="shared" ref="DL9:DL23" si="98">ROUND((H9/7330*31),2)</f>
        <v>501.95</v>
      </c>
      <c r="DM9" s="65">
        <f t="shared" ref="DM9:DM23" si="99">ROUND((H9/7330*30),2)</f>
        <v>485.76</v>
      </c>
      <c r="DN9" s="65">
        <f t="shared" ref="DN9:DN23" si="100">ROUND((H9/7330*31),2)</f>
        <v>501.95</v>
      </c>
      <c r="DO9" s="66">
        <f t="shared" si="14"/>
        <v>5910.07</v>
      </c>
      <c r="DP9" s="65">
        <f t="shared" si="15"/>
        <v>77089.98</v>
      </c>
      <c r="DQ9" s="65">
        <f t="shared" si="16"/>
        <v>54784.990000000005</v>
      </c>
    </row>
    <row r="10" spans="1:121" ht="16.5" x14ac:dyDescent="0.15">
      <c r="A10" s="7" t="s">
        <v>54</v>
      </c>
      <c r="B10" s="5" t="s">
        <v>55</v>
      </c>
      <c r="C10" s="8" t="s">
        <v>52</v>
      </c>
      <c r="D10" s="9"/>
      <c r="E10" s="9"/>
      <c r="F10" s="139">
        <v>78076.570000000007</v>
      </c>
      <c r="G10" s="65">
        <f t="shared" si="0"/>
        <v>7807.66</v>
      </c>
      <c r="H10" s="65">
        <f t="shared" si="1"/>
        <v>70268.913000000015</v>
      </c>
      <c r="I10" s="65"/>
      <c r="J10" s="65"/>
      <c r="K10" s="65"/>
      <c r="L10" s="65"/>
      <c r="M10" s="65"/>
      <c r="N10" s="65"/>
      <c r="O10" s="65"/>
      <c r="P10" s="65"/>
      <c r="Q10" s="65">
        <v>2866.34</v>
      </c>
      <c r="R10" s="65">
        <v>3508.63</v>
      </c>
      <c r="S10" s="65">
        <v>3499.04</v>
      </c>
      <c r="T10" s="65">
        <v>3499.04</v>
      </c>
      <c r="U10" s="65">
        <v>3499.04</v>
      </c>
      <c r="V10" s="65">
        <f t="shared" si="17"/>
        <v>16872.09</v>
      </c>
      <c r="W10" s="65">
        <f t="shared" si="18"/>
        <v>297.18</v>
      </c>
      <c r="X10" s="65">
        <f t="shared" si="19"/>
        <v>278.01</v>
      </c>
      <c r="Y10" s="65">
        <f t="shared" si="20"/>
        <v>297.18</v>
      </c>
      <c r="Z10" s="65">
        <f t="shared" si="21"/>
        <v>287.58999999999997</v>
      </c>
      <c r="AA10" s="65">
        <f t="shared" si="22"/>
        <v>297.18</v>
      </c>
      <c r="AB10" s="65">
        <f t="shared" si="23"/>
        <v>287.58999999999997</v>
      </c>
      <c r="AC10" s="65">
        <f t="shared" si="24"/>
        <v>297.18</v>
      </c>
      <c r="AD10" s="65">
        <f t="shared" si="25"/>
        <v>297.18</v>
      </c>
      <c r="AE10" s="65">
        <f t="shared" si="26"/>
        <v>287.58999999999997</v>
      </c>
      <c r="AF10" s="65">
        <f t="shared" si="27"/>
        <v>297.18</v>
      </c>
      <c r="AG10" s="65">
        <f t="shared" si="28"/>
        <v>287.58999999999997</v>
      </c>
      <c r="AH10" s="65">
        <f t="shared" si="29"/>
        <v>297.18</v>
      </c>
      <c r="AI10" s="65">
        <f t="shared" si="2"/>
        <v>3508.63</v>
      </c>
      <c r="AJ10" s="65">
        <f t="shared" si="3"/>
        <v>20380.72</v>
      </c>
      <c r="AK10" s="65">
        <f t="shared" si="30"/>
        <v>297.18</v>
      </c>
      <c r="AL10" s="65">
        <f t="shared" si="31"/>
        <v>268.42</v>
      </c>
      <c r="AM10" s="65">
        <f t="shared" si="32"/>
        <v>297.18</v>
      </c>
      <c r="AN10" s="65">
        <f t="shared" si="33"/>
        <v>287.58999999999997</v>
      </c>
      <c r="AO10" s="65">
        <f t="shared" si="34"/>
        <v>297.18</v>
      </c>
      <c r="AP10" s="65">
        <f t="shared" si="35"/>
        <v>287.58999999999997</v>
      </c>
      <c r="AQ10" s="65">
        <f t="shared" si="36"/>
        <v>297.18</v>
      </c>
      <c r="AR10" s="65">
        <f t="shared" si="37"/>
        <v>297.18</v>
      </c>
      <c r="AS10" s="65">
        <f t="shared" si="38"/>
        <v>287.58999999999997</v>
      </c>
      <c r="AT10" s="65">
        <f t="shared" si="39"/>
        <v>297.18</v>
      </c>
      <c r="AU10" s="65">
        <f t="shared" si="40"/>
        <v>287.58999999999997</v>
      </c>
      <c r="AV10" s="65">
        <f t="shared" si="41"/>
        <v>297.18</v>
      </c>
      <c r="AW10" s="65">
        <f t="shared" si="4"/>
        <v>3499.04</v>
      </c>
      <c r="AX10" s="65">
        <f t="shared" si="5"/>
        <v>23879.759999999998</v>
      </c>
      <c r="AY10" s="65">
        <f t="shared" si="42"/>
        <v>297.18</v>
      </c>
      <c r="AZ10" s="65">
        <f t="shared" si="43"/>
        <v>268.42</v>
      </c>
      <c r="BA10" s="65">
        <f t="shared" si="44"/>
        <v>297.18</v>
      </c>
      <c r="BB10" s="65">
        <f t="shared" si="45"/>
        <v>287.58999999999997</v>
      </c>
      <c r="BC10" s="65">
        <f t="shared" si="46"/>
        <v>297.18</v>
      </c>
      <c r="BD10" s="65">
        <f t="shared" si="47"/>
        <v>287.58999999999997</v>
      </c>
      <c r="BE10" s="65">
        <f t="shared" si="48"/>
        <v>297.18</v>
      </c>
      <c r="BF10" s="65">
        <f t="shared" si="49"/>
        <v>297.18</v>
      </c>
      <c r="BG10" s="65">
        <f t="shared" si="50"/>
        <v>287.58999999999997</v>
      </c>
      <c r="BH10" s="65">
        <f t="shared" si="51"/>
        <v>297.18</v>
      </c>
      <c r="BI10" s="65">
        <f t="shared" si="52"/>
        <v>287.58999999999997</v>
      </c>
      <c r="BJ10" s="65">
        <f t="shared" si="53"/>
        <v>297.18</v>
      </c>
      <c r="BK10" s="65">
        <f t="shared" si="6"/>
        <v>3499.04</v>
      </c>
      <c r="BL10" s="65">
        <f t="shared" si="7"/>
        <v>27378.799999999999</v>
      </c>
      <c r="BM10" s="65">
        <f t="shared" si="54"/>
        <v>297.18</v>
      </c>
      <c r="BN10" s="65">
        <f t="shared" si="55"/>
        <v>268.42</v>
      </c>
      <c r="BO10" s="65">
        <f t="shared" si="56"/>
        <v>297.18</v>
      </c>
      <c r="BP10" s="65">
        <f t="shared" si="57"/>
        <v>287.58999999999997</v>
      </c>
      <c r="BQ10" s="65">
        <f t="shared" si="58"/>
        <v>297.18</v>
      </c>
      <c r="BR10" s="65">
        <f t="shared" si="59"/>
        <v>287.58999999999997</v>
      </c>
      <c r="BS10" s="65">
        <f t="shared" si="60"/>
        <v>297.18</v>
      </c>
      <c r="BT10" s="65">
        <f t="shared" si="61"/>
        <v>297.18</v>
      </c>
      <c r="BU10" s="65">
        <f t="shared" si="62"/>
        <v>287.58999999999997</v>
      </c>
      <c r="BV10" s="65">
        <f t="shared" si="63"/>
        <v>297.18</v>
      </c>
      <c r="BW10" s="65">
        <f t="shared" si="64"/>
        <v>287.58999999999997</v>
      </c>
      <c r="BX10" s="65">
        <f t="shared" si="65"/>
        <v>297.18</v>
      </c>
      <c r="BY10" s="65">
        <f t="shared" si="8"/>
        <v>3499.04</v>
      </c>
      <c r="BZ10" s="65">
        <f t="shared" si="9"/>
        <v>30877.84</v>
      </c>
      <c r="CA10" s="65">
        <f t="shared" si="66"/>
        <v>297.18</v>
      </c>
      <c r="CB10" s="65">
        <f t="shared" si="67"/>
        <v>278.01</v>
      </c>
      <c r="CC10" s="65">
        <f t="shared" si="68"/>
        <v>297.18</v>
      </c>
      <c r="CD10" s="65">
        <f t="shared" si="69"/>
        <v>287.58999999999997</v>
      </c>
      <c r="CE10" s="65">
        <f t="shared" si="70"/>
        <v>297.18</v>
      </c>
      <c r="CF10" s="65">
        <f t="shared" si="71"/>
        <v>287.58999999999997</v>
      </c>
      <c r="CG10" s="65">
        <f t="shared" si="72"/>
        <v>297.18</v>
      </c>
      <c r="CH10" s="65">
        <f t="shared" si="73"/>
        <v>297.18</v>
      </c>
      <c r="CI10" s="65">
        <f t="shared" si="74"/>
        <v>287.58999999999997</v>
      </c>
      <c r="CJ10" s="65">
        <f t="shared" si="75"/>
        <v>297.18</v>
      </c>
      <c r="CK10" s="65">
        <f t="shared" si="76"/>
        <v>287.58999999999997</v>
      </c>
      <c r="CL10" s="65">
        <f t="shared" si="77"/>
        <v>297.18</v>
      </c>
      <c r="CM10" s="65">
        <f t="shared" si="10"/>
        <v>3508.63</v>
      </c>
      <c r="CN10" s="66">
        <f t="shared" si="11"/>
        <v>34386.47</v>
      </c>
      <c r="CO10" s="65">
        <f t="shared" si="78"/>
        <v>297.18</v>
      </c>
      <c r="CP10" s="65">
        <f t="shared" si="79"/>
        <v>268.42</v>
      </c>
      <c r="CQ10" s="65">
        <f t="shared" si="80"/>
        <v>297.18</v>
      </c>
      <c r="CR10" s="65">
        <f t="shared" si="81"/>
        <v>287.58999999999997</v>
      </c>
      <c r="CS10" s="67">
        <f t="shared" si="82"/>
        <v>297.18</v>
      </c>
      <c r="CT10" s="65">
        <f t="shared" si="83"/>
        <v>287.58999999999997</v>
      </c>
      <c r="CU10" s="65">
        <f t="shared" si="84"/>
        <v>297.18</v>
      </c>
      <c r="CV10" s="65">
        <f t="shared" si="85"/>
        <v>297.18</v>
      </c>
      <c r="CW10" s="65">
        <f t="shared" si="86"/>
        <v>287.58999999999997</v>
      </c>
      <c r="CX10" s="65">
        <f t="shared" si="87"/>
        <v>297.18</v>
      </c>
      <c r="CY10" s="65">
        <f t="shared" si="88"/>
        <v>287.58999999999997</v>
      </c>
      <c r="CZ10" s="65">
        <f t="shared" si="89"/>
        <v>297.18</v>
      </c>
      <c r="DA10" s="66">
        <f t="shared" si="12"/>
        <v>3499.04</v>
      </c>
      <c r="DB10" s="66">
        <f t="shared" si="13"/>
        <v>37885.51</v>
      </c>
      <c r="DC10" s="65">
        <f t="shared" si="90"/>
        <v>297.18</v>
      </c>
      <c r="DD10" s="65">
        <f t="shared" si="91"/>
        <v>268.42</v>
      </c>
      <c r="DE10" s="65">
        <f t="shared" si="92"/>
        <v>297.18</v>
      </c>
      <c r="DF10" s="65">
        <f t="shared" si="93"/>
        <v>287.58999999999997</v>
      </c>
      <c r="DG10" s="65">
        <f t="shared" si="94"/>
        <v>297.18</v>
      </c>
      <c r="DH10" s="65">
        <f t="shared" si="95"/>
        <v>287.58999999999997</v>
      </c>
      <c r="DI10" s="65">
        <f t="shared" si="96"/>
        <v>297.18</v>
      </c>
      <c r="DJ10" s="65">
        <f t="shared" ref="DJ10:DJ23" si="101">ROUND((H10/7330*31),2)</f>
        <v>297.18</v>
      </c>
      <c r="DK10" s="65">
        <f t="shared" si="97"/>
        <v>287.58999999999997</v>
      </c>
      <c r="DL10" s="65">
        <f t="shared" si="98"/>
        <v>297.18</v>
      </c>
      <c r="DM10" s="65">
        <f t="shared" si="99"/>
        <v>287.58999999999997</v>
      </c>
      <c r="DN10" s="65">
        <f t="shared" si="100"/>
        <v>297.18</v>
      </c>
      <c r="DO10" s="66">
        <f t="shared" si="14"/>
        <v>3499.04</v>
      </c>
      <c r="DP10" s="65">
        <f t="shared" si="15"/>
        <v>41384.550000000003</v>
      </c>
      <c r="DQ10" s="65">
        <f t="shared" si="16"/>
        <v>36692.020000000004</v>
      </c>
    </row>
    <row r="11" spans="1:121" ht="16.5" x14ac:dyDescent="0.15">
      <c r="A11" s="7" t="s">
        <v>54</v>
      </c>
      <c r="B11" s="5" t="s">
        <v>55</v>
      </c>
      <c r="C11" s="8" t="s">
        <v>52</v>
      </c>
      <c r="D11" s="9"/>
      <c r="E11" s="9"/>
      <c r="F11" s="139">
        <v>3390</v>
      </c>
      <c r="G11" s="65">
        <f t="shared" si="0"/>
        <v>339</v>
      </c>
      <c r="H11" s="65">
        <f t="shared" si="1"/>
        <v>3051</v>
      </c>
      <c r="I11" s="65"/>
      <c r="J11" s="65"/>
      <c r="K11" s="65"/>
      <c r="L11" s="65"/>
      <c r="M11" s="65"/>
      <c r="N11" s="65"/>
      <c r="O11" s="65"/>
      <c r="P11" s="65"/>
      <c r="Q11" s="65">
        <v>124.45</v>
      </c>
      <c r="R11" s="65">
        <v>152.33000000000001</v>
      </c>
      <c r="S11" s="65">
        <v>151.91</v>
      </c>
      <c r="T11" s="65">
        <v>151.91</v>
      </c>
      <c r="U11" s="65">
        <v>151.91</v>
      </c>
      <c r="V11" s="65">
        <f t="shared" si="17"/>
        <v>732.51</v>
      </c>
      <c r="W11" s="65">
        <f t="shared" si="18"/>
        <v>12.9</v>
      </c>
      <c r="X11" s="65">
        <f t="shared" si="19"/>
        <v>12.07</v>
      </c>
      <c r="Y11" s="65">
        <f t="shared" si="20"/>
        <v>12.9</v>
      </c>
      <c r="Z11" s="65">
        <f t="shared" si="21"/>
        <v>12.49</v>
      </c>
      <c r="AA11" s="65">
        <f t="shared" si="22"/>
        <v>12.9</v>
      </c>
      <c r="AB11" s="65">
        <f t="shared" si="23"/>
        <v>12.49</v>
      </c>
      <c r="AC11" s="65">
        <f t="shared" si="24"/>
        <v>12.9</v>
      </c>
      <c r="AD11" s="65">
        <f t="shared" si="25"/>
        <v>12.9</v>
      </c>
      <c r="AE11" s="65">
        <f t="shared" si="26"/>
        <v>12.49</v>
      </c>
      <c r="AF11" s="65">
        <f t="shared" si="27"/>
        <v>12.9</v>
      </c>
      <c r="AG11" s="65">
        <f t="shared" si="28"/>
        <v>12.49</v>
      </c>
      <c r="AH11" s="65">
        <f t="shared" si="29"/>
        <v>12.9</v>
      </c>
      <c r="AI11" s="65">
        <f t="shared" si="2"/>
        <v>152.33000000000001</v>
      </c>
      <c r="AJ11" s="65">
        <f t="shared" si="3"/>
        <v>884.84</v>
      </c>
      <c r="AK11" s="65">
        <f t="shared" si="30"/>
        <v>12.9</v>
      </c>
      <c r="AL11" s="65">
        <f t="shared" si="31"/>
        <v>11.65</v>
      </c>
      <c r="AM11" s="65">
        <f t="shared" si="32"/>
        <v>12.9</v>
      </c>
      <c r="AN11" s="65">
        <f t="shared" si="33"/>
        <v>12.49</v>
      </c>
      <c r="AO11" s="65">
        <f t="shared" si="34"/>
        <v>12.9</v>
      </c>
      <c r="AP11" s="65">
        <f t="shared" si="35"/>
        <v>12.49</v>
      </c>
      <c r="AQ11" s="65">
        <f t="shared" si="36"/>
        <v>12.9</v>
      </c>
      <c r="AR11" s="65">
        <f t="shared" si="37"/>
        <v>12.9</v>
      </c>
      <c r="AS11" s="65">
        <f t="shared" si="38"/>
        <v>12.49</v>
      </c>
      <c r="AT11" s="65">
        <f t="shared" si="39"/>
        <v>12.9</v>
      </c>
      <c r="AU11" s="65">
        <f t="shared" si="40"/>
        <v>12.49</v>
      </c>
      <c r="AV11" s="65">
        <f t="shared" si="41"/>
        <v>12.9</v>
      </c>
      <c r="AW11" s="65">
        <f t="shared" si="4"/>
        <v>151.91000000000003</v>
      </c>
      <c r="AX11" s="65">
        <f t="shared" si="5"/>
        <v>1036.75</v>
      </c>
      <c r="AY11" s="65">
        <f t="shared" si="42"/>
        <v>12.9</v>
      </c>
      <c r="AZ11" s="65">
        <f t="shared" si="43"/>
        <v>11.65</v>
      </c>
      <c r="BA11" s="65">
        <f t="shared" si="44"/>
        <v>12.9</v>
      </c>
      <c r="BB11" s="65">
        <f t="shared" si="45"/>
        <v>12.49</v>
      </c>
      <c r="BC11" s="65">
        <f t="shared" si="46"/>
        <v>12.9</v>
      </c>
      <c r="BD11" s="65">
        <f t="shared" si="47"/>
        <v>12.49</v>
      </c>
      <c r="BE11" s="65">
        <f t="shared" si="48"/>
        <v>12.9</v>
      </c>
      <c r="BF11" s="65">
        <f t="shared" si="49"/>
        <v>12.9</v>
      </c>
      <c r="BG11" s="65">
        <f t="shared" si="50"/>
        <v>12.49</v>
      </c>
      <c r="BH11" s="65">
        <f t="shared" si="51"/>
        <v>12.9</v>
      </c>
      <c r="BI11" s="65">
        <f t="shared" si="52"/>
        <v>12.49</v>
      </c>
      <c r="BJ11" s="65">
        <f t="shared" si="53"/>
        <v>12.9</v>
      </c>
      <c r="BK11" s="65">
        <f t="shared" si="6"/>
        <v>151.91000000000003</v>
      </c>
      <c r="BL11" s="65">
        <f t="shared" si="7"/>
        <v>1188.6600000000001</v>
      </c>
      <c r="BM11" s="65">
        <f t="shared" si="54"/>
        <v>12.9</v>
      </c>
      <c r="BN11" s="65">
        <f t="shared" si="55"/>
        <v>11.65</v>
      </c>
      <c r="BO11" s="65">
        <f t="shared" si="56"/>
        <v>12.9</v>
      </c>
      <c r="BP11" s="65">
        <f t="shared" si="57"/>
        <v>12.49</v>
      </c>
      <c r="BQ11" s="65">
        <f t="shared" si="58"/>
        <v>12.9</v>
      </c>
      <c r="BR11" s="65">
        <f t="shared" si="59"/>
        <v>12.49</v>
      </c>
      <c r="BS11" s="65">
        <f t="shared" si="60"/>
        <v>12.9</v>
      </c>
      <c r="BT11" s="65">
        <f t="shared" si="61"/>
        <v>12.9</v>
      </c>
      <c r="BU11" s="65">
        <f t="shared" si="62"/>
        <v>12.49</v>
      </c>
      <c r="BV11" s="65">
        <f t="shared" si="63"/>
        <v>12.9</v>
      </c>
      <c r="BW11" s="65">
        <f t="shared" si="64"/>
        <v>12.49</v>
      </c>
      <c r="BX11" s="65">
        <f t="shared" si="65"/>
        <v>12.9</v>
      </c>
      <c r="BY11" s="65">
        <f t="shared" si="8"/>
        <v>151.91000000000003</v>
      </c>
      <c r="BZ11" s="65">
        <f t="shared" si="9"/>
        <v>1340.57</v>
      </c>
      <c r="CA11" s="65">
        <f t="shared" si="66"/>
        <v>12.9</v>
      </c>
      <c r="CB11" s="65">
        <f t="shared" si="67"/>
        <v>12.07</v>
      </c>
      <c r="CC11" s="65">
        <f t="shared" si="68"/>
        <v>12.9</v>
      </c>
      <c r="CD11" s="65">
        <f t="shared" si="69"/>
        <v>12.49</v>
      </c>
      <c r="CE11" s="65">
        <f t="shared" si="70"/>
        <v>12.9</v>
      </c>
      <c r="CF11" s="65">
        <f t="shared" si="71"/>
        <v>12.49</v>
      </c>
      <c r="CG11" s="65">
        <f t="shared" si="72"/>
        <v>12.9</v>
      </c>
      <c r="CH11" s="65">
        <f t="shared" si="73"/>
        <v>12.9</v>
      </c>
      <c r="CI11" s="65">
        <f t="shared" si="74"/>
        <v>12.49</v>
      </c>
      <c r="CJ11" s="65">
        <f t="shared" si="75"/>
        <v>12.9</v>
      </c>
      <c r="CK11" s="65">
        <f t="shared" si="76"/>
        <v>12.49</v>
      </c>
      <c r="CL11" s="65">
        <f t="shared" si="77"/>
        <v>12.9</v>
      </c>
      <c r="CM11" s="65">
        <f t="shared" si="10"/>
        <v>152.33000000000001</v>
      </c>
      <c r="CN11" s="66">
        <f t="shared" si="11"/>
        <v>1492.9</v>
      </c>
      <c r="CO11" s="65">
        <f t="shared" si="78"/>
        <v>12.9</v>
      </c>
      <c r="CP11" s="65">
        <f t="shared" si="79"/>
        <v>11.65</v>
      </c>
      <c r="CQ11" s="65">
        <f t="shared" si="80"/>
        <v>12.9</v>
      </c>
      <c r="CR11" s="65">
        <f t="shared" si="81"/>
        <v>12.49</v>
      </c>
      <c r="CS11" s="67">
        <f t="shared" si="82"/>
        <v>12.9</v>
      </c>
      <c r="CT11" s="65">
        <f t="shared" si="83"/>
        <v>12.49</v>
      </c>
      <c r="CU11" s="65">
        <f t="shared" si="84"/>
        <v>12.9</v>
      </c>
      <c r="CV11" s="65">
        <f t="shared" si="85"/>
        <v>12.9</v>
      </c>
      <c r="CW11" s="65">
        <f t="shared" si="86"/>
        <v>12.49</v>
      </c>
      <c r="CX11" s="65">
        <f t="shared" si="87"/>
        <v>12.9</v>
      </c>
      <c r="CY11" s="65">
        <f t="shared" si="88"/>
        <v>12.49</v>
      </c>
      <c r="CZ11" s="65">
        <f t="shared" si="89"/>
        <v>12.9</v>
      </c>
      <c r="DA11" s="66">
        <f t="shared" si="12"/>
        <v>151.91000000000003</v>
      </c>
      <c r="DB11" s="66">
        <f t="shared" si="13"/>
        <v>1644.81</v>
      </c>
      <c r="DC11" s="65">
        <f t="shared" si="90"/>
        <v>12.9</v>
      </c>
      <c r="DD11" s="65">
        <f t="shared" si="91"/>
        <v>11.65</v>
      </c>
      <c r="DE11" s="65">
        <f t="shared" si="92"/>
        <v>12.9</v>
      </c>
      <c r="DF11" s="65">
        <f t="shared" si="93"/>
        <v>12.49</v>
      </c>
      <c r="DG11" s="65">
        <f t="shared" si="94"/>
        <v>12.9</v>
      </c>
      <c r="DH11" s="65">
        <f t="shared" si="95"/>
        <v>12.49</v>
      </c>
      <c r="DI11" s="65">
        <f t="shared" si="96"/>
        <v>12.9</v>
      </c>
      <c r="DJ11" s="65">
        <f t="shared" si="101"/>
        <v>12.9</v>
      </c>
      <c r="DK11" s="65">
        <f t="shared" si="97"/>
        <v>12.49</v>
      </c>
      <c r="DL11" s="65">
        <f t="shared" si="98"/>
        <v>12.9</v>
      </c>
      <c r="DM11" s="65">
        <f t="shared" si="99"/>
        <v>12.49</v>
      </c>
      <c r="DN11" s="65">
        <f t="shared" si="100"/>
        <v>12.9</v>
      </c>
      <c r="DO11" s="66">
        <f t="shared" si="14"/>
        <v>151.91000000000003</v>
      </c>
      <c r="DP11" s="65">
        <f t="shared" si="15"/>
        <v>1796.72</v>
      </c>
      <c r="DQ11" s="65">
        <f t="shared" si="16"/>
        <v>1593.28</v>
      </c>
    </row>
    <row r="12" spans="1:121" ht="8.25" x14ac:dyDescent="0.15">
      <c r="A12" s="7" t="s">
        <v>56</v>
      </c>
      <c r="B12" s="5" t="s">
        <v>57</v>
      </c>
      <c r="C12" s="8" t="s">
        <v>58</v>
      </c>
      <c r="D12" s="9"/>
      <c r="E12" s="9"/>
      <c r="F12" s="139">
        <v>1632.23</v>
      </c>
      <c r="G12" s="65">
        <f t="shared" si="0"/>
        <v>163.22</v>
      </c>
      <c r="H12" s="65">
        <f t="shared" si="1"/>
        <v>1469.0070000000001</v>
      </c>
      <c r="I12" s="65"/>
      <c r="J12" s="65"/>
      <c r="K12" s="65"/>
      <c r="L12" s="65"/>
      <c r="M12" s="65"/>
      <c r="N12" s="65"/>
      <c r="O12" s="65"/>
      <c r="P12" s="65"/>
      <c r="Q12" s="65"/>
      <c r="R12" s="65">
        <v>66.11</v>
      </c>
      <c r="S12" s="65">
        <v>73.12</v>
      </c>
      <c r="T12" s="65">
        <v>73.12</v>
      </c>
      <c r="U12" s="65">
        <v>73.12</v>
      </c>
      <c r="V12" s="65">
        <f t="shared" si="17"/>
        <v>285.47000000000003</v>
      </c>
      <c r="W12" s="65">
        <f t="shared" si="18"/>
        <v>6.21</v>
      </c>
      <c r="X12" s="65">
        <f t="shared" si="19"/>
        <v>5.81</v>
      </c>
      <c r="Y12" s="65">
        <f t="shared" si="20"/>
        <v>6.21</v>
      </c>
      <c r="Z12" s="65">
        <f t="shared" si="21"/>
        <v>6.01</v>
      </c>
      <c r="AA12" s="65">
        <f t="shared" si="22"/>
        <v>6.21</v>
      </c>
      <c r="AB12" s="65">
        <f t="shared" si="23"/>
        <v>6.01</v>
      </c>
      <c r="AC12" s="65">
        <f t="shared" si="24"/>
        <v>6.21</v>
      </c>
      <c r="AD12" s="65">
        <f t="shared" si="25"/>
        <v>6.21</v>
      </c>
      <c r="AE12" s="65">
        <f t="shared" si="26"/>
        <v>6.01</v>
      </c>
      <c r="AF12" s="65">
        <f t="shared" si="27"/>
        <v>6.21</v>
      </c>
      <c r="AG12" s="65">
        <f t="shared" si="28"/>
        <v>6.01</v>
      </c>
      <c r="AH12" s="65">
        <f t="shared" si="29"/>
        <v>6.21</v>
      </c>
      <c r="AI12" s="65">
        <f t="shared" si="2"/>
        <v>73.319999999999993</v>
      </c>
      <c r="AJ12" s="65">
        <f t="shared" si="3"/>
        <v>358.79</v>
      </c>
      <c r="AK12" s="65">
        <f t="shared" si="30"/>
        <v>6.21</v>
      </c>
      <c r="AL12" s="65">
        <f t="shared" si="31"/>
        <v>5.61</v>
      </c>
      <c r="AM12" s="65">
        <f t="shared" si="32"/>
        <v>6.21</v>
      </c>
      <c r="AN12" s="65">
        <f t="shared" si="33"/>
        <v>6.01</v>
      </c>
      <c r="AO12" s="65">
        <f t="shared" si="34"/>
        <v>6.21</v>
      </c>
      <c r="AP12" s="65">
        <f t="shared" si="35"/>
        <v>6.01</v>
      </c>
      <c r="AQ12" s="65">
        <f t="shared" si="36"/>
        <v>6.21</v>
      </c>
      <c r="AR12" s="65">
        <f t="shared" si="37"/>
        <v>6.21</v>
      </c>
      <c r="AS12" s="65">
        <f t="shared" si="38"/>
        <v>6.01</v>
      </c>
      <c r="AT12" s="65">
        <f t="shared" si="39"/>
        <v>6.21</v>
      </c>
      <c r="AU12" s="65">
        <f t="shared" si="40"/>
        <v>6.01</v>
      </c>
      <c r="AV12" s="65">
        <f t="shared" si="41"/>
        <v>6.21</v>
      </c>
      <c r="AW12" s="65">
        <f t="shared" si="4"/>
        <v>73.11999999999999</v>
      </c>
      <c r="AX12" s="65">
        <f t="shared" si="5"/>
        <v>431.91</v>
      </c>
      <c r="AY12" s="65">
        <f t="shared" si="42"/>
        <v>6.21</v>
      </c>
      <c r="AZ12" s="65">
        <f t="shared" si="43"/>
        <v>5.61</v>
      </c>
      <c r="BA12" s="65">
        <f t="shared" si="44"/>
        <v>6.21</v>
      </c>
      <c r="BB12" s="65">
        <f t="shared" si="45"/>
        <v>6.01</v>
      </c>
      <c r="BC12" s="65">
        <f t="shared" si="46"/>
        <v>6.21</v>
      </c>
      <c r="BD12" s="65">
        <f t="shared" si="47"/>
        <v>6.01</v>
      </c>
      <c r="BE12" s="65">
        <f t="shared" si="48"/>
        <v>6.21</v>
      </c>
      <c r="BF12" s="65">
        <f t="shared" si="49"/>
        <v>6.21</v>
      </c>
      <c r="BG12" s="65">
        <f t="shared" si="50"/>
        <v>6.01</v>
      </c>
      <c r="BH12" s="65">
        <f t="shared" si="51"/>
        <v>6.21</v>
      </c>
      <c r="BI12" s="65">
        <f t="shared" si="52"/>
        <v>6.01</v>
      </c>
      <c r="BJ12" s="65">
        <f t="shared" si="53"/>
        <v>6.21</v>
      </c>
      <c r="BK12" s="65">
        <f t="shared" si="6"/>
        <v>73.11999999999999</v>
      </c>
      <c r="BL12" s="65">
        <f t="shared" si="7"/>
        <v>505.03</v>
      </c>
      <c r="BM12" s="65">
        <f t="shared" si="54"/>
        <v>6.21</v>
      </c>
      <c r="BN12" s="65">
        <f t="shared" si="55"/>
        <v>5.61</v>
      </c>
      <c r="BO12" s="65">
        <f t="shared" si="56"/>
        <v>6.21</v>
      </c>
      <c r="BP12" s="65">
        <f t="shared" si="57"/>
        <v>6.01</v>
      </c>
      <c r="BQ12" s="65">
        <f t="shared" si="58"/>
        <v>6.21</v>
      </c>
      <c r="BR12" s="65">
        <f t="shared" si="59"/>
        <v>6.01</v>
      </c>
      <c r="BS12" s="65">
        <f t="shared" si="60"/>
        <v>6.21</v>
      </c>
      <c r="BT12" s="65">
        <f t="shared" si="61"/>
        <v>6.21</v>
      </c>
      <c r="BU12" s="65">
        <f t="shared" si="62"/>
        <v>6.01</v>
      </c>
      <c r="BV12" s="65">
        <f t="shared" si="63"/>
        <v>6.21</v>
      </c>
      <c r="BW12" s="65">
        <f t="shared" si="64"/>
        <v>6.01</v>
      </c>
      <c r="BX12" s="65">
        <f t="shared" si="65"/>
        <v>6.21</v>
      </c>
      <c r="BY12" s="65">
        <f t="shared" si="8"/>
        <v>73.11999999999999</v>
      </c>
      <c r="BZ12" s="65">
        <f t="shared" si="9"/>
        <v>578.15</v>
      </c>
      <c r="CA12" s="65">
        <f t="shared" si="66"/>
        <v>6.21</v>
      </c>
      <c r="CB12" s="65">
        <f t="shared" si="67"/>
        <v>5.81</v>
      </c>
      <c r="CC12" s="65">
        <f t="shared" si="68"/>
        <v>6.21</v>
      </c>
      <c r="CD12" s="65">
        <f t="shared" si="69"/>
        <v>6.01</v>
      </c>
      <c r="CE12" s="65">
        <f t="shared" si="70"/>
        <v>6.21</v>
      </c>
      <c r="CF12" s="65">
        <f t="shared" si="71"/>
        <v>6.01</v>
      </c>
      <c r="CG12" s="65">
        <f t="shared" si="72"/>
        <v>6.21</v>
      </c>
      <c r="CH12" s="65">
        <f t="shared" si="73"/>
        <v>6.21</v>
      </c>
      <c r="CI12" s="65">
        <f t="shared" si="74"/>
        <v>6.01</v>
      </c>
      <c r="CJ12" s="65">
        <f t="shared" si="75"/>
        <v>6.21</v>
      </c>
      <c r="CK12" s="65">
        <f t="shared" si="76"/>
        <v>6.01</v>
      </c>
      <c r="CL12" s="65">
        <f t="shared" si="77"/>
        <v>6.21</v>
      </c>
      <c r="CM12" s="65">
        <f t="shared" si="10"/>
        <v>73.319999999999993</v>
      </c>
      <c r="CN12" s="66">
        <f t="shared" si="11"/>
        <v>651.47</v>
      </c>
      <c r="CO12" s="65">
        <f t="shared" si="78"/>
        <v>6.21</v>
      </c>
      <c r="CP12" s="65">
        <f t="shared" si="79"/>
        <v>5.61</v>
      </c>
      <c r="CQ12" s="65">
        <f t="shared" si="80"/>
        <v>6.21</v>
      </c>
      <c r="CR12" s="65">
        <f t="shared" si="81"/>
        <v>6.01</v>
      </c>
      <c r="CS12" s="67">
        <f t="shared" si="82"/>
        <v>6.21</v>
      </c>
      <c r="CT12" s="65">
        <f t="shared" si="83"/>
        <v>6.01</v>
      </c>
      <c r="CU12" s="65">
        <f t="shared" si="84"/>
        <v>6.21</v>
      </c>
      <c r="CV12" s="65">
        <f t="shared" si="85"/>
        <v>6.21</v>
      </c>
      <c r="CW12" s="65">
        <f t="shared" si="86"/>
        <v>6.01</v>
      </c>
      <c r="CX12" s="65">
        <f t="shared" si="87"/>
        <v>6.21</v>
      </c>
      <c r="CY12" s="65">
        <f t="shared" si="88"/>
        <v>6.01</v>
      </c>
      <c r="CZ12" s="65">
        <f t="shared" si="89"/>
        <v>6.21</v>
      </c>
      <c r="DA12" s="66">
        <f t="shared" si="12"/>
        <v>73.11999999999999</v>
      </c>
      <c r="DB12" s="66">
        <f t="shared" si="13"/>
        <v>724.59</v>
      </c>
      <c r="DC12" s="65">
        <f t="shared" si="90"/>
        <v>6.21</v>
      </c>
      <c r="DD12" s="65">
        <f t="shared" si="91"/>
        <v>5.61</v>
      </c>
      <c r="DE12" s="65">
        <f t="shared" si="92"/>
        <v>6.21</v>
      </c>
      <c r="DF12" s="65">
        <f t="shared" si="93"/>
        <v>6.01</v>
      </c>
      <c r="DG12" s="65">
        <f t="shared" si="94"/>
        <v>6.21</v>
      </c>
      <c r="DH12" s="65">
        <f t="shared" si="95"/>
        <v>6.01</v>
      </c>
      <c r="DI12" s="65">
        <f t="shared" si="96"/>
        <v>6.21</v>
      </c>
      <c r="DJ12" s="65">
        <f t="shared" si="101"/>
        <v>6.21</v>
      </c>
      <c r="DK12" s="65">
        <f t="shared" si="97"/>
        <v>6.01</v>
      </c>
      <c r="DL12" s="65">
        <f t="shared" si="98"/>
        <v>6.21</v>
      </c>
      <c r="DM12" s="65">
        <f t="shared" si="99"/>
        <v>6.01</v>
      </c>
      <c r="DN12" s="65">
        <f t="shared" si="100"/>
        <v>6.21</v>
      </c>
      <c r="DO12" s="66">
        <f t="shared" si="14"/>
        <v>73.11999999999999</v>
      </c>
      <c r="DP12" s="65">
        <f t="shared" si="15"/>
        <v>797.71</v>
      </c>
      <c r="DQ12" s="65">
        <f t="shared" si="16"/>
        <v>834.52</v>
      </c>
    </row>
    <row r="13" spans="1:121" ht="8.25" x14ac:dyDescent="0.15">
      <c r="A13" s="7" t="s">
        <v>59</v>
      </c>
      <c r="B13" s="5" t="s">
        <v>60</v>
      </c>
      <c r="C13" s="8" t="s">
        <v>61</v>
      </c>
      <c r="D13" s="9"/>
      <c r="E13" s="9"/>
      <c r="F13" s="139">
        <v>1080</v>
      </c>
      <c r="G13" s="65">
        <f t="shared" si="0"/>
        <v>108</v>
      </c>
      <c r="H13" s="65">
        <f t="shared" si="1"/>
        <v>972</v>
      </c>
      <c r="I13" s="65"/>
      <c r="J13" s="65"/>
      <c r="K13" s="65"/>
      <c r="L13" s="65"/>
      <c r="M13" s="65"/>
      <c r="N13" s="65"/>
      <c r="O13" s="65"/>
      <c r="P13" s="65"/>
      <c r="Q13" s="65"/>
      <c r="R13" s="65">
        <v>40.85</v>
      </c>
      <c r="S13" s="65">
        <v>48.4</v>
      </c>
      <c r="T13" s="65">
        <v>48.4</v>
      </c>
      <c r="U13" s="65">
        <v>48.4</v>
      </c>
      <c r="V13" s="65">
        <f t="shared" si="17"/>
        <v>186.05</v>
      </c>
      <c r="W13" s="65">
        <f t="shared" si="18"/>
        <v>4.1100000000000003</v>
      </c>
      <c r="X13" s="65">
        <f t="shared" si="19"/>
        <v>3.85</v>
      </c>
      <c r="Y13" s="65">
        <f t="shared" si="20"/>
        <v>4.1100000000000003</v>
      </c>
      <c r="Z13" s="65">
        <f t="shared" si="21"/>
        <v>3.98</v>
      </c>
      <c r="AA13" s="65">
        <f t="shared" si="22"/>
        <v>4.1100000000000003</v>
      </c>
      <c r="AB13" s="65">
        <f t="shared" si="23"/>
        <v>3.98</v>
      </c>
      <c r="AC13" s="65">
        <f t="shared" si="24"/>
        <v>4.1100000000000003</v>
      </c>
      <c r="AD13" s="65">
        <f t="shared" si="25"/>
        <v>4.1100000000000003</v>
      </c>
      <c r="AE13" s="65">
        <f t="shared" si="26"/>
        <v>3.98</v>
      </c>
      <c r="AF13" s="65">
        <f t="shared" si="27"/>
        <v>4.1100000000000003</v>
      </c>
      <c r="AG13" s="65">
        <f t="shared" si="28"/>
        <v>3.98</v>
      </c>
      <c r="AH13" s="65">
        <f t="shared" si="29"/>
        <v>4.1100000000000003</v>
      </c>
      <c r="AI13" s="65">
        <f t="shared" si="2"/>
        <v>48.539999999999992</v>
      </c>
      <c r="AJ13" s="65">
        <f t="shared" si="3"/>
        <v>234.59</v>
      </c>
      <c r="AK13" s="65">
        <f t="shared" si="30"/>
        <v>4.1100000000000003</v>
      </c>
      <c r="AL13" s="65">
        <f t="shared" si="31"/>
        <v>3.71</v>
      </c>
      <c r="AM13" s="65">
        <f t="shared" si="32"/>
        <v>4.1100000000000003</v>
      </c>
      <c r="AN13" s="65">
        <f t="shared" si="33"/>
        <v>3.98</v>
      </c>
      <c r="AO13" s="65">
        <f t="shared" si="34"/>
        <v>4.1100000000000003</v>
      </c>
      <c r="AP13" s="65">
        <f t="shared" si="35"/>
        <v>3.98</v>
      </c>
      <c r="AQ13" s="65">
        <f t="shared" si="36"/>
        <v>4.1100000000000003</v>
      </c>
      <c r="AR13" s="65">
        <f t="shared" si="37"/>
        <v>4.1100000000000003</v>
      </c>
      <c r="AS13" s="65">
        <f t="shared" si="38"/>
        <v>3.98</v>
      </c>
      <c r="AT13" s="65">
        <f t="shared" si="39"/>
        <v>4.1100000000000003</v>
      </c>
      <c r="AU13" s="65">
        <f t="shared" si="40"/>
        <v>3.98</v>
      </c>
      <c r="AV13" s="65">
        <f t="shared" si="41"/>
        <v>4.1100000000000003</v>
      </c>
      <c r="AW13" s="65">
        <f t="shared" si="4"/>
        <v>48.399999999999991</v>
      </c>
      <c r="AX13" s="65">
        <f t="shared" si="5"/>
        <v>282.99</v>
      </c>
      <c r="AY13" s="65">
        <f t="shared" si="42"/>
        <v>4.1100000000000003</v>
      </c>
      <c r="AZ13" s="65">
        <f t="shared" si="43"/>
        <v>3.71</v>
      </c>
      <c r="BA13" s="65">
        <f t="shared" si="44"/>
        <v>4.1100000000000003</v>
      </c>
      <c r="BB13" s="65">
        <f t="shared" si="45"/>
        <v>3.98</v>
      </c>
      <c r="BC13" s="65">
        <f t="shared" si="46"/>
        <v>4.1100000000000003</v>
      </c>
      <c r="BD13" s="65">
        <f t="shared" si="47"/>
        <v>3.98</v>
      </c>
      <c r="BE13" s="65">
        <f t="shared" si="48"/>
        <v>4.1100000000000003</v>
      </c>
      <c r="BF13" s="65">
        <f t="shared" si="49"/>
        <v>4.1100000000000003</v>
      </c>
      <c r="BG13" s="65">
        <f t="shared" si="50"/>
        <v>3.98</v>
      </c>
      <c r="BH13" s="65">
        <f t="shared" si="51"/>
        <v>4.1100000000000003</v>
      </c>
      <c r="BI13" s="65">
        <f t="shared" si="52"/>
        <v>3.98</v>
      </c>
      <c r="BJ13" s="65">
        <f t="shared" si="53"/>
        <v>4.1100000000000003</v>
      </c>
      <c r="BK13" s="65">
        <f t="shared" si="6"/>
        <v>48.399999999999991</v>
      </c>
      <c r="BL13" s="65">
        <f t="shared" si="7"/>
        <v>331.39</v>
      </c>
      <c r="BM13" s="65">
        <f t="shared" si="54"/>
        <v>4.1100000000000003</v>
      </c>
      <c r="BN13" s="65">
        <f t="shared" si="55"/>
        <v>3.71</v>
      </c>
      <c r="BO13" s="65">
        <f t="shared" si="56"/>
        <v>4.1100000000000003</v>
      </c>
      <c r="BP13" s="65">
        <f t="shared" si="57"/>
        <v>3.98</v>
      </c>
      <c r="BQ13" s="65">
        <f t="shared" si="58"/>
        <v>4.1100000000000003</v>
      </c>
      <c r="BR13" s="65">
        <f t="shared" si="59"/>
        <v>3.98</v>
      </c>
      <c r="BS13" s="65">
        <f t="shared" si="60"/>
        <v>4.1100000000000003</v>
      </c>
      <c r="BT13" s="65">
        <f t="shared" si="61"/>
        <v>4.1100000000000003</v>
      </c>
      <c r="BU13" s="65">
        <f t="shared" si="62"/>
        <v>3.98</v>
      </c>
      <c r="BV13" s="65">
        <f t="shared" si="63"/>
        <v>4.1100000000000003</v>
      </c>
      <c r="BW13" s="65">
        <f t="shared" si="64"/>
        <v>3.98</v>
      </c>
      <c r="BX13" s="65">
        <f t="shared" si="65"/>
        <v>4.1100000000000003</v>
      </c>
      <c r="BY13" s="65">
        <f t="shared" si="8"/>
        <v>48.399999999999991</v>
      </c>
      <c r="BZ13" s="65">
        <f t="shared" si="9"/>
        <v>379.79</v>
      </c>
      <c r="CA13" s="65">
        <f t="shared" si="66"/>
        <v>4.1100000000000003</v>
      </c>
      <c r="CB13" s="65">
        <f t="shared" si="67"/>
        <v>3.85</v>
      </c>
      <c r="CC13" s="65">
        <f t="shared" si="68"/>
        <v>4.1100000000000003</v>
      </c>
      <c r="CD13" s="65">
        <f t="shared" si="69"/>
        <v>3.98</v>
      </c>
      <c r="CE13" s="65">
        <f t="shared" si="70"/>
        <v>4.1100000000000003</v>
      </c>
      <c r="CF13" s="65">
        <f t="shared" si="71"/>
        <v>3.98</v>
      </c>
      <c r="CG13" s="65">
        <f t="shared" si="72"/>
        <v>4.1100000000000003</v>
      </c>
      <c r="CH13" s="65">
        <f t="shared" si="73"/>
        <v>4.1100000000000003</v>
      </c>
      <c r="CI13" s="65">
        <f t="shared" si="74"/>
        <v>3.98</v>
      </c>
      <c r="CJ13" s="65">
        <f t="shared" si="75"/>
        <v>4.1100000000000003</v>
      </c>
      <c r="CK13" s="65">
        <f t="shared" si="76"/>
        <v>3.98</v>
      </c>
      <c r="CL13" s="65">
        <f t="shared" si="77"/>
        <v>4.1100000000000003</v>
      </c>
      <c r="CM13" s="65">
        <f t="shared" si="10"/>
        <v>48.539999999999992</v>
      </c>
      <c r="CN13" s="66">
        <f t="shared" si="11"/>
        <v>428.33</v>
      </c>
      <c r="CO13" s="65">
        <f t="shared" si="78"/>
        <v>4.1100000000000003</v>
      </c>
      <c r="CP13" s="65">
        <f t="shared" si="79"/>
        <v>3.71</v>
      </c>
      <c r="CQ13" s="65">
        <f t="shared" si="80"/>
        <v>4.1100000000000003</v>
      </c>
      <c r="CR13" s="65">
        <f t="shared" si="81"/>
        <v>3.98</v>
      </c>
      <c r="CS13" s="67">
        <f t="shared" si="82"/>
        <v>4.1100000000000003</v>
      </c>
      <c r="CT13" s="65">
        <f t="shared" si="83"/>
        <v>3.98</v>
      </c>
      <c r="CU13" s="65">
        <f t="shared" si="84"/>
        <v>4.1100000000000003</v>
      </c>
      <c r="CV13" s="65">
        <f t="shared" si="85"/>
        <v>4.1100000000000003</v>
      </c>
      <c r="CW13" s="65">
        <f t="shared" si="86"/>
        <v>3.98</v>
      </c>
      <c r="CX13" s="65">
        <f t="shared" si="87"/>
        <v>4.1100000000000003</v>
      </c>
      <c r="CY13" s="65">
        <f t="shared" si="88"/>
        <v>3.98</v>
      </c>
      <c r="CZ13" s="65">
        <f t="shared" si="89"/>
        <v>4.1100000000000003</v>
      </c>
      <c r="DA13" s="66">
        <f t="shared" si="12"/>
        <v>48.399999999999991</v>
      </c>
      <c r="DB13" s="66">
        <f t="shared" si="13"/>
        <v>476.73</v>
      </c>
      <c r="DC13" s="65">
        <f t="shared" si="90"/>
        <v>4.1100000000000003</v>
      </c>
      <c r="DD13" s="65">
        <f t="shared" si="91"/>
        <v>3.71</v>
      </c>
      <c r="DE13" s="65">
        <f t="shared" si="92"/>
        <v>4.1100000000000003</v>
      </c>
      <c r="DF13" s="65">
        <f t="shared" si="93"/>
        <v>3.98</v>
      </c>
      <c r="DG13" s="65">
        <f t="shared" si="94"/>
        <v>4.1100000000000003</v>
      </c>
      <c r="DH13" s="65">
        <f t="shared" si="95"/>
        <v>3.98</v>
      </c>
      <c r="DI13" s="65">
        <f t="shared" si="96"/>
        <v>4.1100000000000003</v>
      </c>
      <c r="DJ13" s="65">
        <f t="shared" si="101"/>
        <v>4.1100000000000003</v>
      </c>
      <c r="DK13" s="65">
        <f t="shared" si="97"/>
        <v>3.98</v>
      </c>
      <c r="DL13" s="65">
        <f t="shared" si="98"/>
        <v>4.1100000000000003</v>
      </c>
      <c r="DM13" s="65">
        <f t="shared" si="99"/>
        <v>3.98</v>
      </c>
      <c r="DN13" s="65">
        <f t="shared" si="100"/>
        <v>4.1100000000000003</v>
      </c>
      <c r="DO13" s="66">
        <f t="shared" si="14"/>
        <v>48.399999999999991</v>
      </c>
      <c r="DP13" s="65">
        <f t="shared" si="15"/>
        <v>525.13</v>
      </c>
      <c r="DQ13" s="65">
        <f t="shared" si="16"/>
        <v>554.87</v>
      </c>
    </row>
    <row r="14" spans="1:121" ht="8.25" x14ac:dyDescent="0.15">
      <c r="A14" s="7" t="s">
        <v>62</v>
      </c>
      <c r="B14" s="5" t="s">
        <v>63</v>
      </c>
      <c r="C14" s="8" t="s">
        <v>64</v>
      </c>
      <c r="D14" s="9"/>
      <c r="E14" s="9"/>
      <c r="F14" s="139">
        <v>892.7</v>
      </c>
      <c r="G14" s="65">
        <f t="shared" si="0"/>
        <v>89.27</v>
      </c>
      <c r="H14" s="65">
        <f t="shared" si="1"/>
        <v>803.43000000000006</v>
      </c>
      <c r="I14" s="65"/>
      <c r="J14" s="65"/>
      <c r="K14" s="65"/>
      <c r="L14" s="65"/>
      <c r="M14" s="65"/>
      <c r="N14" s="65"/>
      <c r="O14" s="65"/>
      <c r="P14" s="65"/>
      <c r="Q14" s="65"/>
      <c r="R14" s="65">
        <v>23.25</v>
      </c>
      <c r="S14" s="65">
        <v>40.03</v>
      </c>
      <c r="T14" s="65">
        <v>40.03</v>
      </c>
      <c r="U14" s="65">
        <v>40.03</v>
      </c>
      <c r="V14" s="65">
        <f t="shared" si="17"/>
        <v>143.34</v>
      </c>
      <c r="W14" s="65">
        <f t="shared" si="18"/>
        <v>3.4</v>
      </c>
      <c r="X14" s="65">
        <f t="shared" si="19"/>
        <v>3.18</v>
      </c>
      <c r="Y14" s="65">
        <f t="shared" si="20"/>
        <v>3.4</v>
      </c>
      <c r="Z14" s="65">
        <f t="shared" si="21"/>
        <v>3.29</v>
      </c>
      <c r="AA14" s="65">
        <f t="shared" si="22"/>
        <v>3.4</v>
      </c>
      <c r="AB14" s="65">
        <f t="shared" si="23"/>
        <v>3.29</v>
      </c>
      <c r="AC14" s="65">
        <f t="shared" si="24"/>
        <v>3.4</v>
      </c>
      <c r="AD14" s="65">
        <f t="shared" si="25"/>
        <v>3.4</v>
      </c>
      <c r="AE14" s="65">
        <f t="shared" si="26"/>
        <v>3.29</v>
      </c>
      <c r="AF14" s="65">
        <f t="shared" si="27"/>
        <v>3.4</v>
      </c>
      <c r="AG14" s="65">
        <f t="shared" si="28"/>
        <v>3.29</v>
      </c>
      <c r="AH14" s="65">
        <f t="shared" si="29"/>
        <v>3.4</v>
      </c>
      <c r="AI14" s="65">
        <f t="shared" si="2"/>
        <v>40.139999999999993</v>
      </c>
      <c r="AJ14" s="65">
        <f t="shared" si="3"/>
        <v>183.48</v>
      </c>
      <c r="AK14" s="65">
        <f t="shared" si="30"/>
        <v>3.4</v>
      </c>
      <c r="AL14" s="65">
        <f t="shared" si="31"/>
        <v>3.07</v>
      </c>
      <c r="AM14" s="65">
        <f t="shared" si="32"/>
        <v>3.4</v>
      </c>
      <c r="AN14" s="65">
        <f t="shared" si="33"/>
        <v>3.29</v>
      </c>
      <c r="AO14" s="65">
        <f t="shared" si="34"/>
        <v>3.4</v>
      </c>
      <c r="AP14" s="65">
        <f t="shared" si="35"/>
        <v>3.29</v>
      </c>
      <c r="AQ14" s="65">
        <f t="shared" si="36"/>
        <v>3.4</v>
      </c>
      <c r="AR14" s="65">
        <f t="shared" si="37"/>
        <v>3.4</v>
      </c>
      <c r="AS14" s="65">
        <f t="shared" si="38"/>
        <v>3.29</v>
      </c>
      <c r="AT14" s="65">
        <f t="shared" si="39"/>
        <v>3.4</v>
      </c>
      <c r="AU14" s="65">
        <f t="shared" si="40"/>
        <v>3.29</v>
      </c>
      <c r="AV14" s="65">
        <f t="shared" si="41"/>
        <v>3.4</v>
      </c>
      <c r="AW14" s="65">
        <f t="shared" si="4"/>
        <v>40.029999999999994</v>
      </c>
      <c r="AX14" s="65">
        <f t="shared" si="5"/>
        <v>223.51</v>
      </c>
      <c r="AY14" s="65">
        <f t="shared" si="42"/>
        <v>3.4</v>
      </c>
      <c r="AZ14" s="65">
        <f t="shared" si="43"/>
        <v>3.07</v>
      </c>
      <c r="BA14" s="65">
        <f t="shared" si="44"/>
        <v>3.4</v>
      </c>
      <c r="BB14" s="65">
        <f t="shared" si="45"/>
        <v>3.29</v>
      </c>
      <c r="BC14" s="65">
        <f t="shared" si="46"/>
        <v>3.4</v>
      </c>
      <c r="BD14" s="65">
        <f t="shared" si="47"/>
        <v>3.29</v>
      </c>
      <c r="BE14" s="65">
        <f t="shared" si="48"/>
        <v>3.4</v>
      </c>
      <c r="BF14" s="65">
        <f t="shared" si="49"/>
        <v>3.4</v>
      </c>
      <c r="BG14" s="65">
        <f t="shared" si="50"/>
        <v>3.29</v>
      </c>
      <c r="BH14" s="65">
        <f t="shared" si="51"/>
        <v>3.4</v>
      </c>
      <c r="BI14" s="65">
        <f t="shared" si="52"/>
        <v>3.29</v>
      </c>
      <c r="BJ14" s="65">
        <f t="shared" si="53"/>
        <v>3.4</v>
      </c>
      <c r="BK14" s="65">
        <f t="shared" si="6"/>
        <v>40.029999999999994</v>
      </c>
      <c r="BL14" s="65">
        <f t="shared" si="7"/>
        <v>263.54000000000002</v>
      </c>
      <c r="BM14" s="65">
        <f t="shared" si="54"/>
        <v>3.4</v>
      </c>
      <c r="BN14" s="65">
        <f t="shared" si="55"/>
        <v>3.07</v>
      </c>
      <c r="BO14" s="65">
        <f t="shared" si="56"/>
        <v>3.4</v>
      </c>
      <c r="BP14" s="65">
        <f t="shared" si="57"/>
        <v>3.29</v>
      </c>
      <c r="BQ14" s="65">
        <f t="shared" si="58"/>
        <v>3.4</v>
      </c>
      <c r="BR14" s="65">
        <f t="shared" si="59"/>
        <v>3.29</v>
      </c>
      <c r="BS14" s="65">
        <f t="shared" si="60"/>
        <v>3.4</v>
      </c>
      <c r="BT14" s="65">
        <f t="shared" si="61"/>
        <v>3.4</v>
      </c>
      <c r="BU14" s="65">
        <f t="shared" si="62"/>
        <v>3.29</v>
      </c>
      <c r="BV14" s="65">
        <f t="shared" si="63"/>
        <v>3.4</v>
      </c>
      <c r="BW14" s="65">
        <f t="shared" si="64"/>
        <v>3.29</v>
      </c>
      <c r="BX14" s="65">
        <f t="shared" si="65"/>
        <v>3.4</v>
      </c>
      <c r="BY14" s="65">
        <f t="shared" si="8"/>
        <v>40.029999999999994</v>
      </c>
      <c r="BZ14" s="65">
        <f t="shared" si="9"/>
        <v>303.57</v>
      </c>
      <c r="CA14" s="65">
        <f t="shared" si="66"/>
        <v>3.4</v>
      </c>
      <c r="CB14" s="65">
        <f t="shared" si="67"/>
        <v>3.18</v>
      </c>
      <c r="CC14" s="65">
        <f t="shared" si="68"/>
        <v>3.4</v>
      </c>
      <c r="CD14" s="65">
        <f t="shared" si="69"/>
        <v>3.29</v>
      </c>
      <c r="CE14" s="65">
        <f t="shared" si="70"/>
        <v>3.4</v>
      </c>
      <c r="CF14" s="65">
        <f t="shared" si="71"/>
        <v>3.29</v>
      </c>
      <c r="CG14" s="65">
        <f t="shared" si="72"/>
        <v>3.4</v>
      </c>
      <c r="CH14" s="65">
        <f t="shared" si="73"/>
        <v>3.4</v>
      </c>
      <c r="CI14" s="65">
        <f t="shared" si="74"/>
        <v>3.29</v>
      </c>
      <c r="CJ14" s="65">
        <f t="shared" si="75"/>
        <v>3.4</v>
      </c>
      <c r="CK14" s="65">
        <f t="shared" si="76"/>
        <v>3.29</v>
      </c>
      <c r="CL14" s="65">
        <f t="shared" si="77"/>
        <v>3.4</v>
      </c>
      <c r="CM14" s="65">
        <f t="shared" si="10"/>
        <v>40.139999999999993</v>
      </c>
      <c r="CN14" s="66">
        <f t="shared" si="11"/>
        <v>343.71</v>
      </c>
      <c r="CO14" s="65">
        <f t="shared" si="78"/>
        <v>3.4</v>
      </c>
      <c r="CP14" s="65">
        <f t="shared" si="79"/>
        <v>3.07</v>
      </c>
      <c r="CQ14" s="65">
        <f t="shared" si="80"/>
        <v>3.4</v>
      </c>
      <c r="CR14" s="65">
        <f t="shared" si="81"/>
        <v>3.29</v>
      </c>
      <c r="CS14" s="67">
        <f t="shared" si="82"/>
        <v>3.4</v>
      </c>
      <c r="CT14" s="65">
        <f t="shared" si="83"/>
        <v>3.29</v>
      </c>
      <c r="CU14" s="65">
        <f t="shared" si="84"/>
        <v>3.4</v>
      </c>
      <c r="CV14" s="65">
        <f t="shared" si="85"/>
        <v>3.4</v>
      </c>
      <c r="CW14" s="65">
        <f t="shared" si="86"/>
        <v>3.29</v>
      </c>
      <c r="CX14" s="65">
        <f t="shared" si="87"/>
        <v>3.4</v>
      </c>
      <c r="CY14" s="65">
        <f t="shared" si="88"/>
        <v>3.29</v>
      </c>
      <c r="CZ14" s="65">
        <f t="shared" si="89"/>
        <v>3.4</v>
      </c>
      <c r="DA14" s="66">
        <f t="shared" si="12"/>
        <v>40.029999999999994</v>
      </c>
      <c r="DB14" s="66">
        <f t="shared" si="13"/>
        <v>383.74</v>
      </c>
      <c r="DC14" s="65">
        <f t="shared" si="90"/>
        <v>3.4</v>
      </c>
      <c r="DD14" s="65">
        <f t="shared" si="91"/>
        <v>3.07</v>
      </c>
      <c r="DE14" s="65">
        <f t="shared" si="92"/>
        <v>3.4</v>
      </c>
      <c r="DF14" s="65">
        <f t="shared" si="93"/>
        <v>3.29</v>
      </c>
      <c r="DG14" s="65">
        <f t="shared" si="94"/>
        <v>3.4</v>
      </c>
      <c r="DH14" s="65">
        <f t="shared" si="95"/>
        <v>3.29</v>
      </c>
      <c r="DI14" s="65">
        <f t="shared" si="96"/>
        <v>3.4</v>
      </c>
      <c r="DJ14" s="65">
        <f t="shared" si="101"/>
        <v>3.4</v>
      </c>
      <c r="DK14" s="65">
        <f t="shared" si="97"/>
        <v>3.29</v>
      </c>
      <c r="DL14" s="65">
        <f t="shared" si="98"/>
        <v>3.4</v>
      </c>
      <c r="DM14" s="65">
        <f t="shared" si="99"/>
        <v>3.29</v>
      </c>
      <c r="DN14" s="65">
        <f t="shared" si="100"/>
        <v>3.4</v>
      </c>
      <c r="DO14" s="66">
        <f t="shared" si="14"/>
        <v>40.029999999999994</v>
      </c>
      <c r="DP14" s="65">
        <f t="shared" si="15"/>
        <v>423.77</v>
      </c>
      <c r="DQ14" s="65">
        <f t="shared" si="16"/>
        <v>468.93000000000006</v>
      </c>
    </row>
    <row r="15" spans="1:121" ht="8.25" x14ac:dyDescent="0.15">
      <c r="A15" s="7" t="s">
        <v>65</v>
      </c>
      <c r="B15" s="5" t="s">
        <v>66</v>
      </c>
      <c r="C15" s="8"/>
      <c r="D15" s="9"/>
      <c r="E15" s="9"/>
      <c r="F15" s="139">
        <v>6105.69</v>
      </c>
      <c r="G15" s="65">
        <f t="shared" si="0"/>
        <v>610.57000000000005</v>
      </c>
      <c r="H15" s="65">
        <f t="shared" si="1"/>
        <v>5495.1210000000001</v>
      </c>
      <c r="I15" s="65"/>
      <c r="J15" s="65"/>
      <c r="K15" s="65"/>
      <c r="L15" s="65"/>
      <c r="M15" s="65"/>
      <c r="N15" s="65"/>
      <c r="O15" s="65"/>
      <c r="P15" s="65"/>
      <c r="Q15" s="65"/>
      <c r="R15" s="65">
        <v>92.96</v>
      </c>
      <c r="S15" s="65">
        <v>273.63</v>
      </c>
      <c r="T15" s="65">
        <v>273.63</v>
      </c>
      <c r="U15" s="65">
        <v>273.63</v>
      </c>
      <c r="V15" s="65">
        <f t="shared" si="17"/>
        <v>913.85</v>
      </c>
      <c r="W15" s="65">
        <f t="shared" si="18"/>
        <v>23.24</v>
      </c>
      <c r="X15" s="65">
        <f t="shared" si="19"/>
        <v>21.74</v>
      </c>
      <c r="Y15" s="65">
        <f t="shared" si="20"/>
        <v>23.24</v>
      </c>
      <c r="Z15" s="65">
        <f t="shared" si="21"/>
        <v>22.49</v>
      </c>
      <c r="AA15" s="65">
        <f t="shared" si="22"/>
        <v>23.24</v>
      </c>
      <c r="AB15" s="65">
        <f t="shared" si="23"/>
        <v>22.49</v>
      </c>
      <c r="AC15" s="65">
        <f t="shared" si="24"/>
        <v>23.24</v>
      </c>
      <c r="AD15" s="65">
        <f t="shared" si="25"/>
        <v>23.24</v>
      </c>
      <c r="AE15" s="65">
        <f t="shared" si="26"/>
        <v>22.49</v>
      </c>
      <c r="AF15" s="65">
        <f t="shared" si="27"/>
        <v>23.24</v>
      </c>
      <c r="AG15" s="65">
        <f t="shared" si="28"/>
        <v>22.49</v>
      </c>
      <c r="AH15" s="65">
        <f t="shared" si="29"/>
        <v>23.24</v>
      </c>
      <c r="AI15" s="65">
        <f t="shared" si="2"/>
        <v>274.38000000000005</v>
      </c>
      <c r="AJ15" s="65">
        <f t="shared" si="3"/>
        <v>1188.23</v>
      </c>
      <c r="AK15" s="65">
        <f t="shared" si="30"/>
        <v>23.24</v>
      </c>
      <c r="AL15" s="65">
        <f t="shared" si="31"/>
        <v>20.99</v>
      </c>
      <c r="AM15" s="65">
        <f t="shared" si="32"/>
        <v>23.24</v>
      </c>
      <c r="AN15" s="65">
        <f t="shared" si="33"/>
        <v>22.49</v>
      </c>
      <c r="AO15" s="65">
        <f t="shared" si="34"/>
        <v>23.24</v>
      </c>
      <c r="AP15" s="65">
        <f t="shared" si="35"/>
        <v>22.49</v>
      </c>
      <c r="AQ15" s="65">
        <f t="shared" si="36"/>
        <v>23.24</v>
      </c>
      <c r="AR15" s="65">
        <f t="shared" si="37"/>
        <v>23.24</v>
      </c>
      <c r="AS15" s="65">
        <f t="shared" si="38"/>
        <v>22.49</v>
      </c>
      <c r="AT15" s="65">
        <f t="shared" si="39"/>
        <v>23.24</v>
      </c>
      <c r="AU15" s="65">
        <f t="shared" si="40"/>
        <v>22.49</v>
      </c>
      <c r="AV15" s="65">
        <f t="shared" si="41"/>
        <v>23.24</v>
      </c>
      <c r="AW15" s="65">
        <f t="shared" si="4"/>
        <v>273.63000000000005</v>
      </c>
      <c r="AX15" s="65">
        <f t="shared" si="5"/>
        <v>1461.86</v>
      </c>
      <c r="AY15" s="65">
        <f t="shared" si="42"/>
        <v>23.24</v>
      </c>
      <c r="AZ15" s="65">
        <f t="shared" si="43"/>
        <v>20.99</v>
      </c>
      <c r="BA15" s="65">
        <f t="shared" si="44"/>
        <v>23.24</v>
      </c>
      <c r="BB15" s="65">
        <f t="shared" si="45"/>
        <v>22.49</v>
      </c>
      <c r="BC15" s="65">
        <f t="shared" si="46"/>
        <v>23.24</v>
      </c>
      <c r="BD15" s="65">
        <f t="shared" si="47"/>
        <v>22.49</v>
      </c>
      <c r="BE15" s="65">
        <f t="shared" si="48"/>
        <v>23.24</v>
      </c>
      <c r="BF15" s="65">
        <f t="shared" si="49"/>
        <v>23.24</v>
      </c>
      <c r="BG15" s="65">
        <f t="shared" si="50"/>
        <v>22.49</v>
      </c>
      <c r="BH15" s="65">
        <f t="shared" si="51"/>
        <v>23.24</v>
      </c>
      <c r="BI15" s="65">
        <f t="shared" si="52"/>
        <v>22.49</v>
      </c>
      <c r="BJ15" s="65">
        <f t="shared" si="53"/>
        <v>23.24</v>
      </c>
      <c r="BK15" s="65">
        <f t="shared" si="6"/>
        <v>273.63000000000005</v>
      </c>
      <c r="BL15" s="65">
        <f t="shared" si="7"/>
        <v>1735.49</v>
      </c>
      <c r="BM15" s="65">
        <f t="shared" si="54"/>
        <v>23.24</v>
      </c>
      <c r="BN15" s="65">
        <f t="shared" si="55"/>
        <v>20.99</v>
      </c>
      <c r="BO15" s="65">
        <f t="shared" si="56"/>
        <v>23.24</v>
      </c>
      <c r="BP15" s="65">
        <f t="shared" si="57"/>
        <v>22.49</v>
      </c>
      <c r="BQ15" s="65">
        <f t="shared" si="58"/>
        <v>23.24</v>
      </c>
      <c r="BR15" s="65">
        <f t="shared" si="59"/>
        <v>22.49</v>
      </c>
      <c r="BS15" s="65">
        <f t="shared" si="60"/>
        <v>23.24</v>
      </c>
      <c r="BT15" s="65">
        <f t="shared" si="61"/>
        <v>23.24</v>
      </c>
      <c r="BU15" s="65">
        <f t="shared" si="62"/>
        <v>22.49</v>
      </c>
      <c r="BV15" s="65">
        <f t="shared" si="63"/>
        <v>23.24</v>
      </c>
      <c r="BW15" s="65">
        <f t="shared" si="64"/>
        <v>22.49</v>
      </c>
      <c r="BX15" s="65">
        <f t="shared" si="65"/>
        <v>23.24</v>
      </c>
      <c r="BY15" s="65">
        <f t="shared" si="8"/>
        <v>273.63000000000005</v>
      </c>
      <c r="BZ15" s="65">
        <f t="shared" si="9"/>
        <v>2009.12</v>
      </c>
      <c r="CA15" s="65">
        <f t="shared" si="66"/>
        <v>23.24</v>
      </c>
      <c r="CB15" s="65">
        <f t="shared" si="67"/>
        <v>21.74</v>
      </c>
      <c r="CC15" s="65">
        <f t="shared" si="68"/>
        <v>23.24</v>
      </c>
      <c r="CD15" s="65">
        <f t="shared" si="69"/>
        <v>22.49</v>
      </c>
      <c r="CE15" s="65">
        <f t="shared" si="70"/>
        <v>23.24</v>
      </c>
      <c r="CF15" s="65">
        <f t="shared" si="71"/>
        <v>22.49</v>
      </c>
      <c r="CG15" s="65">
        <f t="shared" si="72"/>
        <v>23.24</v>
      </c>
      <c r="CH15" s="65">
        <f t="shared" si="73"/>
        <v>23.24</v>
      </c>
      <c r="CI15" s="65">
        <f t="shared" si="74"/>
        <v>22.49</v>
      </c>
      <c r="CJ15" s="65">
        <f t="shared" si="75"/>
        <v>23.24</v>
      </c>
      <c r="CK15" s="65">
        <f t="shared" si="76"/>
        <v>22.49</v>
      </c>
      <c r="CL15" s="65">
        <f t="shared" si="77"/>
        <v>23.24</v>
      </c>
      <c r="CM15" s="65">
        <f t="shared" si="10"/>
        <v>274.38000000000005</v>
      </c>
      <c r="CN15" s="66">
        <f t="shared" si="11"/>
        <v>2283.5</v>
      </c>
      <c r="CO15" s="65">
        <f t="shared" si="78"/>
        <v>23.24</v>
      </c>
      <c r="CP15" s="65">
        <f t="shared" si="79"/>
        <v>20.99</v>
      </c>
      <c r="CQ15" s="65">
        <f t="shared" si="80"/>
        <v>23.24</v>
      </c>
      <c r="CR15" s="65">
        <f t="shared" si="81"/>
        <v>22.49</v>
      </c>
      <c r="CS15" s="67">
        <f t="shared" si="82"/>
        <v>23.24</v>
      </c>
      <c r="CT15" s="65">
        <f t="shared" si="83"/>
        <v>22.49</v>
      </c>
      <c r="CU15" s="65">
        <f t="shared" si="84"/>
        <v>23.24</v>
      </c>
      <c r="CV15" s="65">
        <f t="shared" si="85"/>
        <v>23.24</v>
      </c>
      <c r="CW15" s="65">
        <f t="shared" si="86"/>
        <v>22.49</v>
      </c>
      <c r="CX15" s="65">
        <f t="shared" si="87"/>
        <v>23.24</v>
      </c>
      <c r="CY15" s="65">
        <f t="shared" si="88"/>
        <v>22.49</v>
      </c>
      <c r="CZ15" s="65">
        <f t="shared" si="89"/>
        <v>23.24</v>
      </c>
      <c r="DA15" s="66">
        <f t="shared" si="12"/>
        <v>273.63000000000005</v>
      </c>
      <c r="DB15" s="66">
        <f t="shared" si="13"/>
        <v>2557.13</v>
      </c>
      <c r="DC15" s="65">
        <f t="shared" si="90"/>
        <v>23.24</v>
      </c>
      <c r="DD15" s="65">
        <f t="shared" si="91"/>
        <v>20.99</v>
      </c>
      <c r="DE15" s="65">
        <f t="shared" si="92"/>
        <v>23.24</v>
      </c>
      <c r="DF15" s="65">
        <f t="shared" si="93"/>
        <v>22.49</v>
      </c>
      <c r="DG15" s="65">
        <f t="shared" si="94"/>
        <v>23.24</v>
      </c>
      <c r="DH15" s="65">
        <f t="shared" si="95"/>
        <v>22.49</v>
      </c>
      <c r="DI15" s="65">
        <f t="shared" si="96"/>
        <v>23.24</v>
      </c>
      <c r="DJ15" s="65">
        <f t="shared" si="101"/>
        <v>23.24</v>
      </c>
      <c r="DK15" s="65">
        <f t="shared" si="97"/>
        <v>22.49</v>
      </c>
      <c r="DL15" s="65">
        <f t="shared" si="98"/>
        <v>23.24</v>
      </c>
      <c r="DM15" s="65">
        <f t="shared" si="99"/>
        <v>22.49</v>
      </c>
      <c r="DN15" s="65">
        <f t="shared" si="100"/>
        <v>23.24</v>
      </c>
      <c r="DO15" s="66">
        <f t="shared" si="14"/>
        <v>273.63000000000005</v>
      </c>
      <c r="DP15" s="65">
        <f t="shared" si="15"/>
        <v>2830.76</v>
      </c>
      <c r="DQ15" s="65">
        <f t="shared" si="16"/>
        <v>3274.9299999999994</v>
      </c>
    </row>
    <row r="16" spans="1:121" ht="8.25" x14ac:dyDescent="0.15">
      <c r="A16" s="7" t="s">
        <v>67</v>
      </c>
      <c r="B16" s="5" t="s">
        <v>68</v>
      </c>
      <c r="C16" s="8" t="s">
        <v>69</v>
      </c>
      <c r="D16" s="9"/>
      <c r="E16" s="9"/>
      <c r="F16" s="139">
        <v>3599.05</v>
      </c>
      <c r="G16" s="65">
        <f t="shared" si="0"/>
        <v>359.91</v>
      </c>
      <c r="H16" s="65">
        <f t="shared" si="1"/>
        <v>3239.1450000000004</v>
      </c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>
        <v>136.57</v>
      </c>
      <c r="T16" s="65">
        <v>161.31</v>
      </c>
      <c r="U16" s="65">
        <v>161.31</v>
      </c>
      <c r="V16" s="65">
        <f t="shared" si="17"/>
        <v>459.19</v>
      </c>
      <c r="W16" s="65">
        <f t="shared" si="18"/>
        <v>13.7</v>
      </c>
      <c r="X16" s="65">
        <f t="shared" si="19"/>
        <v>12.82</v>
      </c>
      <c r="Y16" s="65">
        <f t="shared" si="20"/>
        <v>13.7</v>
      </c>
      <c r="Z16" s="65">
        <f t="shared" si="21"/>
        <v>13.26</v>
      </c>
      <c r="AA16" s="65">
        <f t="shared" si="22"/>
        <v>13.7</v>
      </c>
      <c r="AB16" s="65">
        <f t="shared" si="23"/>
        <v>13.26</v>
      </c>
      <c r="AC16" s="65">
        <f t="shared" si="24"/>
        <v>13.7</v>
      </c>
      <c r="AD16" s="65">
        <f t="shared" si="25"/>
        <v>13.7</v>
      </c>
      <c r="AE16" s="65">
        <f t="shared" si="26"/>
        <v>13.26</v>
      </c>
      <c r="AF16" s="65">
        <f t="shared" si="27"/>
        <v>13.7</v>
      </c>
      <c r="AG16" s="65">
        <f t="shared" si="28"/>
        <v>13.26</v>
      </c>
      <c r="AH16" s="65">
        <f t="shared" si="29"/>
        <v>13.7</v>
      </c>
      <c r="AI16" s="65">
        <f t="shared" si="2"/>
        <v>161.76</v>
      </c>
      <c r="AJ16" s="65">
        <f t="shared" si="3"/>
        <v>620.95000000000005</v>
      </c>
      <c r="AK16" s="65">
        <f t="shared" si="30"/>
        <v>13.7</v>
      </c>
      <c r="AL16" s="65">
        <f t="shared" si="31"/>
        <v>12.37</v>
      </c>
      <c r="AM16" s="65">
        <f t="shared" si="32"/>
        <v>13.7</v>
      </c>
      <c r="AN16" s="65">
        <f t="shared" si="33"/>
        <v>13.26</v>
      </c>
      <c r="AO16" s="65">
        <f t="shared" si="34"/>
        <v>13.7</v>
      </c>
      <c r="AP16" s="65">
        <f t="shared" si="35"/>
        <v>13.26</v>
      </c>
      <c r="AQ16" s="65">
        <f t="shared" si="36"/>
        <v>13.7</v>
      </c>
      <c r="AR16" s="65">
        <f t="shared" si="37"/>
        <v>13.7</v>
      </c>
      <c r="AS16" s="65">
        <f t="shared" si="38"/>
        <v>13.26</v>
      </c>
      <c r="AT16" s="65">
        <f t="shared" si="39"/>
        <v>13.7</v>
      </c>
      <c r="AU16" s="65">
        <f t="shared" si="40"/>
        <v>13.26</v>
      </c>
      <c r="AV16" s="65">
        <f t="shared" si="41"/>
        <v>13.7</v>
      </c>
      <c r="AW16" s="65">
        <f t="shared" si="4"/>
        <v>161.30999999999997</v>
      </c>
      <c r="AX16" s="65">
        <f t="shared" si="5"/>
        <v>782.26</v>
      </c>
      <c r="AY16" s="65">
        <f t="shared" si="42"/>
        <v>13.7</v>
      </c>
      <c r="AZ16" s="65">
        <f t="shared" si="43"/>
        <v>12.37</v>
      </c>
      <c r="BA16" s="65">
        <f t="shared" si="44"/>
        <v>13.7</v>
      </c>
      <c r="BB16" s="65">
        <f t="shared" si="45"/>
        <v>13.26</v>
      </c>
      <c r="BC16" s="65">
        <f t="shared" si="46"/>
        <v>13.7</v>
      </c>
      <c r="BD16" s="65">
        <f t="shared" si="47"/>
        <v>13.26</v>
      </c>
      <c r="BE16" s="65">
        <f t="shared" si="48"/>
        <v>13.7</v>
      </c>
      <c r="BF16" s="65">
        <f t="shared" si="49"/>
        <v>13.7</v>
      </c>
      <c r="BG16" s="65">
        <f t="shared" si="50"/>
        <v>13.26</v>
      </c>
      <c r="BH16" s="65">
        <f t="shared" si="51"/>
        <v>13.7</v>
      </c>
      <c r="BI16" s="65">
        <f t="shared" si="52"/>
        <v>13.26</v>
      </c>
      <c r="BJ16" s="65">
        <f t="shared" si="53"/>
        <v>13.7</v>
      </c>
      <c r="BK16" s="65">
        <f t="shared" si="6"/>
        <v>161.30999999999997</v>
      </c>
      <c r="BL16" s="65">
        <f t="shared" si="7"/>
        <v>943.57</v>
      </c>
      <c r="BM16" s="65">
        <f t="shared" si="54"/>
        <v>13.7</v>
      </c>
      <c r="BN16" s="65">
        <f t="shared" si="55"/>
        <v>12.37</v>
      </c>
      <c r="BO16" s="65">
        <f t="shared" si="56"/>
        <v>13.7</v>
      </c>
      <c r="BP16" s="65">
        <f t="shared" si="57"/>
        <v>13.26</v>
      </c>
      <c r="BQ16" s="65">
        <f t="shared" si="58"/>
        <v>13.7</v>
      </c>
      <c r="BR16" s="65">
        <f t="shared" si="59"/>
        <v>13.26</v>
      </c>
      <c r="BS16" s="65">
        <f t="shared" si="60"/>
        <v>13.7</v>
      </c>
      <c r="BT16" s="65">
        <f t="shared" si="61"/>
        <v>13.7</v>
      </c>
      <c r="BU16" s="65">
        <f t="shared" si="62"/>
        <v>13.26</v>
      </c>
      <c r="BV16" s="65">
        <f t="shared" si="63"/>
        <v>13.7</v>
      </c>
      <c r="BW16" s="65">
        <f t="shared" si="64"/>
        <v>13.26</v>
      </c>
      <c r="BX16" s="65">
        <f t="shared" si="65"/>
        <v>13.7</v>
      </c>
      <c r="BY16" s="65">
        <f t="shared" si="8"/>
        <v>161.30999999999997</v>
      </c>
      <c r="BZ16" s="65">
        <f t="shared" si="9"/>
        <v>1104.8800000000001</v>
      </c>
      <c r="CA16" s="65">
        <f t="shared" si="66"/>
        <v>13.7</v>
      </c>
      <c r="CB16" s="65">
        <f t="shared" si="67"/>
        <v>12.82</v>
      </c>
      <c r="CC16" s="65">
        <f t="shared" si="68"/>
        <v>13.7</v>
      </c>
      <c r="CD16" s="65">
        <f t="shared" si="69"/>
        <v>13.26</v>
      </c>
      <c r="CE16" s="65">
        <f t="shared" si="70"/>
        <v>13.7</v>
      </c>
      <c r="CF16" s="65">
        <f t="shared" si="71"/>
        <v>13.26</v>
      </c>
      <c r="CG16" s="65">
        <f t="shared" si="72"/>
        <v>13.7</v>
      </c>
      <c r="CH16" s="65">
        <f t="shared" si="73"/>
        <v>13.7</v>
      </c>
      <c r="CI16" s="65">
        <f t="shared" si="74"/>
        <v>13.26</v>
      </c>
      <c r="CJ16" s="65">
        <f t="shared" si="75"/>
        <v>13.7</v>
      </c>
      <c r="CK16" s="65">
        <f t="shared" si="76"/>
        <v>13.26</v>
      </c>
      <c r="CL16" s="65">
        <f t="shared" si="77"/>
        <v>13.7</v>
      </c>
      <c r="CM16" s="65">
        <f t="shared" si="10"/>
        <v>161.76</v>
      </c>
      <c r="CN16" s="66">
        <f t="shared" si="11"/>
        <v>1266.6400000000001</v>
      </c>
      <c r="CO16" s="65">
        <f t="shared" si="78"/>
        <v>13.7</v>
      </c>
      <c r="CP16" s="65">
        <f t="shared" si="79"/>
        <v>12.37</v>
      </c>
      <c r="CQ16" s="65">
        <f t="shared" si="80"/>
        <v>13.7</v>
      </c>
      <c r="CR16" s="65">
        <f t="shared" si="81"/>
        <v>13.26</v>
      </c>
      <c r="CS16" s="67">
        <f t="shared" si="82"/>
        <v>13.7</v>
      </c>
      <c r="CT16" s="65">
        <f t="shared" si="83"/>
        <v>13.26</v>
      </c>
      <c r="CU16" s="65">
        <f t="shared" si="84"/>
        <v>13.7</v>
      </c>
      <c r="CV16" s="65">
        <f t="shared" si="85"/>
        <v>13.7</v>
      </c>
      <c r="CW16" s="65">
        <f t="shared" si="86"/>
        <v>13.26</v>
      </c>
      <c r="CX16" s="65">
        <f t="shared" si="87"/>
        <v>13.7</v>
      </c>
      <c r="CY16" s="65">
        <f t="shared" si="88"/>
        <v>13.26</v>
      </c>
      <c r="CZ16" s="65">
        <f t="shared" si="89"/>
        <v>13.7</v>
      </c>
      <c r="DA16" s="66">
        <f t="shared" si="12"/>
        <v>161.30999999999997</v>
      </c>
      <c r="DB16" s="66">
        <f t="shared" si="13"/>
        <v>1427.95</v>
      </c>
      <c r="DC16" s="65">
        <f t="shared" si="90"/>
        <v>13.7</v>
      </c>
      <c r="DD16" s="65">
        <f t="shared" si="91"/>
        <v>12.37</v>
      </c>
      <c r="DE16" s="65">
        <f t="shared" si="92"/>
        <v>13.7</v>
      </c>
      <c r="DF16" s="65">
        <f t="shared" si="93"/>
        <v>13.26</v>
      </c>
      <c r="DG16" s="65">
        <f t="shared" si="94"/>
        <v>13.7</v>
      </c>
      <c r="DH16" s="65">
        <f t="shared" si="95"/>
        <v>13.26</v>
      </c>
      <c r="DI16" s="65">
        <f t="shared" si="96"/>
        <v>13.7</v>
      </c>
      <c r="DJ16" s="65">
        <f t="shared" si="101"/>
        <v>13.7</v>
      </c>
      <c r="DK16" s="65">
        <f t="shared" si="97"/>
        <v>13.26</v>
      </c>
      <c r="DL16" s="65">
        <f t="shared" si="98"/>
        <v>13.7</v>
      </c>
      <c r="DM16" s="65">
        <f>ROUND((H16/7330*30),2)</f>
        <v>13.26</v>
      </c>
      <c r="DN16" s="65">
        <f t="shared" si="100"/>
        <v>13.7</v>
      </c>
      <c r="DO16" s="66">
        <f t="shared" si="14"/>
        <v>161.30999999999997</v>
      </c>
      <c r="DP16" s="65">
        <f t="shared" si="15"/>
        <v>1589.26</v>
      </c>
      <c r="DQ16" s="65">
        <f t="shared" si="16"/>
        <v>2009.7900000000002</v>
      </c>
    </row>
    <row r="17" spans="1:129" ht="28.5" customHeight="1" x14ac:dyDescent="0.15">
      <c r="A17" s="7" t="s">
        <v>70</v>
      </c>
      <c r="B17" s="5" t="s">
        <v>71</v>
      </c>
      <c r="C17" s="8" t="s">
        <v>72</v>
      </c>
      <c r="D17" s="9"/>
      <c r="E17" s="9"/>
      <c r="F17" s="139">
        <v>10649</v>
      </c>
      <c r="G17" s="65">
        <f t="shared" si="0"/>
        <v>1064.9000000000001</v>
      </c>
      <c r="H17" s="65">
        <f t="shared" si="1"/>
        <v>9584.1</v>
      </c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>
        <v>31.38</v>
      </c>
      <c r="T17" s="65">
        <v>477.24</v>
      </c>
      <c r="U17" s="65">
        <v>477.24</v>
      </c>
      <c r="V17" s="65">
        <f t="shared" si="17"/>
        <v>985.86</v>
      </c>
      <c r="W17" s="65">
        <f t="shared" si="18"/>
        <v>40.53</v>
      </c>
      <c r="X17" s="65">
        <f t="shared" si="19"/>
        <v>37.92</v>
      </c>
      <c r="Y17" s="65">
        <f t="shared" si="20"/>
        <v>40.53</v>
      </c>
      <c r="Z17" s="65">
        <f t="shared" si="21"/>
        <v>39.229999999999997</v>
      </c>
      <c r="AA17" s="65">
        <f t="shared" si="22"/>
        <v>40.53</v>
      </c>
      <c r="AB17" s="65">
        <f t="shared" si="23"/>
        <v>39.229999999999997</v>
      </c>
      <c r="AC17" s="65">
        <f t="shared" si="24"/>
        <v>40.53</v>
      </c>
      <c r="AD17" s="65">
        <f t="shared" si="25"/>
        <v>40.53</v>
      </c>
      <c r="AE17" s="65">
        <f t="shared" si="26"/>
        <v>39.229999999999997</v>
      </c>
      <c r="AF17" s="65">
        <f t="shared" si="27"/>
        <v>40.53</v>
      </c>
      <c r="AG17" s="65">
        <f t="shared" si="28"/>
        <v>39.229999999999997</v>
      </c>
      <c r="AH17" s="65">
        <f t="shared" si="29"/>
        <v>40.53</v>
      </c>
      <c r="AI17" s="65">
        <f t="shared" si="2"/>
        <v>478.54999999999995</v>
      </c>
      <c r="AJ17" s="65">
        <f t="shared" si="3"/>
        <v>1464.41</v>
      </c>
      <c r="AK17" s="65">
        <f t="shared" si="30"/>
        <v>40.53</v>
      </c>
      <c r="AL17" s="65">
        <f t="shared" si="31"/>
        <v>36.61</v>
      </c>
      <c r="AM17" s="65">
        <f t="shared" si="32"/>
        <v>40.53</v>
      </c>
      <c r="AN17" s="65">
        <f t="shared" si="33"/>
        <v>39.229999999999997</v>
      </c>
      <c r="AO17" s="65">
        <f t="shared" si="34"/>
        <v>40.53</v>
      </c>
      <c r="AP17" s="65">
        <f t="shared" si="35"/>
        <v>39.229999999999997</v>
      </c>
      <c r="AQ17" s="65">
        <f t="shared" si="36"/>
        <v>40.53</v>
      </c>
      <c r="AR17" s="65">
        <f t="shared" si="37"/>
        <v>40.53</v>
      </c>
      <c r="AS17" s="65">
        <f t="shared" si="38"/>
        <v>39.229999999999997</v>
      </c>
      <c r="AT17" s="65">
        <f t="shared" si="39"/>
        <v>40.53</v>
      </c>
      <c r="AU17" s="65">
        <f t="shared" si="40"/>
        <v>39.229999999999997</v>
      </c>
      <c r="AV17" s="65">
        <f t="shared" si="41"/>
        <v>40.53</v>
      </c>
      <c r="AW17" s="65">
        <f t="shared" si="4"/>
        <v>477.24</v>
      </c>
      <c r="AX17" s="65">
        <f t="shared" si="5"/>
        <v>1941.65</v>
      </c>
      <c r="AY17" s="65">
        <f t="shared" si="42"/>
        <v>40.53</v>
      </c>
      <c r="AZ17" s="65">
        <f t="shared" si="43"/>
        <v>36.61</v>
      </c>
      <c r="BA17" s="65">
        <f t="shared" si="44"/>
        <v>40.53</v>
      </c>
      <c r="BB17" s="65">
        <f t="shared" si="45"/>
        <v>39.229999999999997</v>
      </c>
      <c r="BC17" s="65">
        <f t="shared" si="46"/>
        <v>40.53</v>
      </c>
      <c r="BD17" s="65">
        <f t="shared" si="47"/>
        <v>39.229999999999997</v>
      </c>
      <c r="BE17" s="65">
        <f t="shared" si="48"/>
        <v>40.53</v>
      </c>
      <c r="BF17" s="65">
        <f t="shared" si="49"/>
        <v>40.53</v>
      </c>
      <c r="BG17" s="65">
        <f t="shared" si="50"/>
        <v>39.229999999999997</v>
      </c>
      <c r="BH17" s="65">
        <f t="shared" si="51"/>
        <v>40.53</v>
      </c>
      <c r="BI17" s="65">
        <f t="shared" si="52"/>
        <v>39.229999999999997</v>
      </c>
      <c r="BJ17" s="65">
        <f t="shared" si="53"/>
        <v>40.53</v>
      </c>
      <c r="BK17" s="65">
        <f t="shared" si="6"/>
        <v>477.24</v>
      </c>
      <c r="BL17" s="65">
        <f t="shared" si="7"/>
        <v>2418.89</v>
      </c>
      <c r="BM17" s="65">
        <f t="shared" si="54"/>
        <v>40.53</v>
      </c>
      <c r="BN17" s="65">
        <f t="shared" si="55"/>
        <v>36.61</v>
      </c>
      <c r="BO17" s="65">
        <f t="shared" si="56"/>
        <v>40.53</v>
      </c>
      <c r="BP17" s="65">
        <f t="shared" si="57"/>
        <v>39.229999999999997</v>
      </c>
      <c r="BQ17" s="65">
        <f t="shared" si="58"/>
        <v>40.53</v>
      </c>
      <c r="BR17" s="65">
        <f t="shared" si="59"/>
        <v>39.229999999999997</v>
      </c>
      <c r="BS17" s="65">
        <f t="shared" si="60"/>
        <v>40.53</v>
      </c>
      <c r="BT17" s="65">
        <f t="shared" si="61"/>
        <v>40.53</v>
      </c>
      <c r="BU17" s="65">
        <f t="shared" si="62"/>
        <v>39.229999999999997</v>
      </c>
      <c r="BV17" s="65">
        <f t="shared" si="63"/>
        <v>40.53</v>
      </c>
      <c r="BW17" s="65">
        <f t="shared" si="64"/>
        <v>39.229999999999997</v>
      </c>
      <c r="BX17" s="65">
        <f t="shared" si="65"/>
        <v>40.53</v>
      </c>
      <c r="BY17" s="65">
        <f t="shared" si="8"/>
        <v>477.24</v>
      </c>
      <c r="BZ17" s="65">
        <f t="shared" si="9"/>
        <v>2896.13</v>
      </c>
      <c r="CA17" s="65">
        <f t="shared" si="66"/>
        <v>40.53</v>
      </c>
      <c r="CB17" s="65">
        <f t="shared" si="67"/>
        <v>37.92</v>
      </c>
      <c r="CC17" s="65">
        <f t="shared" si="68"/>
        <v>40.53</v>
      </c>
      <c r="CD17" s="65">
        <f t="shared" si="69"/>
        <v>39.229999999999997</v>
      </c>
      <c r="CE17" s="65">
        <f t="shared" si="70"/>
        <v>40.53</v>
      </c>
      <c r="CF17" s="65">
        <f t="shared" si="71"/>
        <v>39.229999999999997</v>
      </c>
      <c r="CG17" s="65">
        <f t="shared" si="72"/>
        <v>40.53</v>
      </c>
      <c r="CH17" s="65">
        <f t="shared" si="73"/>
        <v>40.53</v>
      </c>
      <c r="CI17" s="65">
        <f t="shared" si="74"/>
        <v>39.229999999999997</v>
      </c>
      <c r="CJ17" s="65">
        <f t="shared" si="75"/>
        <v>40.53</v>
      </c>
      <c r="CK17" s="65">
        <f t="shared" si="76"/>
        <v>39.229999999999997</v>
      </c>
      <c r="CL17" s="65">
        <f t="shared" si="77"/>
        <v>40.53</v>
      </c>
      <c r="CM17" s="65">
        <f t="shared" si="10"/>
        <v>478.54999999999995</v>
      </c>
      <c r="CN17" s="66">
        <f t="shared" si="11"/>
        <v>3374.68</v>
      </c>
      <c r="CO17" s="65">
        <f t="shared" si="78"/>
        <v>40.53</v>
      </c>
      <c r="CP17" s="65">
        <f t="shared" si="79"/>
        <v>36.61</v>
      </c>
      <c r="CQ17" s="65">
        <f t="shared" si="80"/>
        <v>40.53</v>
      </c>
      <c r="CR17" s="65">
        <f t="shared" si="81"/>
        <v>39.229999999999997</v>
      </c>
      <c r="CS17" s="67">
        <f t="shared" si="82"/>
        <v>40.53</v>
      </c>
      <c r="CT17" s="65">
        <f t="shared" si="83"/>
        <v>39.229999999999997</v>
      </c>
      <c r="CU17" s="65">
        <f t="shared" si="84"/>
        <v>40.53</v>
      </c>
      <c r="CV17" s="65">
        <f t="shared" si="85"/>
        <v>40.53</v>
      </c>
      <c r="CW17" s="65">
        <f t="shared" si="86"/>
        <v>39.229999999999997</v>
      </c>
      <c r="CX17" s="65">
        <f t="shared" si="87"/>
        <v>40.53</v>
      </c>
      <c r="CY17" s="65">
        <f t="shared" si="88"/>
        <v>39.229999999999997</v>
      </c>
      <c r="CZ17" s="65">
        <f t="shared" si="89"/>
        <v>40.53</v>
      </c>
      <c r="DA17" s="66">
        <f t="shared" si="12"/>
        <v>477.24</v>
      </c>
      <c r="DB17" s="66">
        <f t="shared" si="13"/>
        <v>3851.92</v>
      </c>
      <c r="DC17" s="65">
        <f t="shared" si="90"/>
        <v>40.53</v>
      </c>
      <c r="DD17" s="65">
        <f t="shared" si="91"/>
        <v>36.61</v>
      </c>
      <c r="DE17" s="65">
        <f t="shared" si="92"/>
        <v>40.53</v>
      </c>
      <c r="DF17" s="65">
        <f t="shared" si="93"/>
        <v>39.229999999999997</v>
      </c>
      <c r="DG17" s="65">
        <f t="shared" si="94"/>
        <v>40.53</v>
      </c>
      <c r="DH17" s="65">
        <f t="shared" si="95"/>
        <v>39.229999999999997</v>
      </c>
      <c r="DI17" s="65">
        <f t="shared" si="96"/>
        <v>40.53</v>
      </c>
      <c r="DJ17" s="65">
        <f t="shared" si="101"/>
        <v>40.53</v>
      </c>
      <c r="DK17" s="65">
        <f t="shared" si="97"/>
        <v>39.229999999999997</v>
      </c>
      <c r="DL17" s="65">
        <f t="shared" si="98"/>
        <v>40.53</v>
      </c>
      <c r="DM17" s="65">
        <f t="shared" si="99"/>
        <v>39.229999999999997</v>
      </c>
      <c r="DN17" s="65">
        <f t="shared" si="100"/>
        <v>40.53</v>
      </c>
      <c r="DO17" s="66">
        <f t="shared" si="14"/>
        <v>477.24</v>
      </c>
      <c r="DP17" s="65">
        <f t="shared" si="15"/>
        <v>4329.16</v>
      </c>
      <c r="DQ17" s="65">
        <f t="shared" si="16"/>
        <v>6319.84</v>
      </c>
    </row>
    <row r="18" spans="1:129" ht="20.25" customHeight="1" x14ac:dyDescent="0.15">
      <c r="A18" s="7" t="s">
        <v>73</v>
      </c>
      <c r="B18" s="5" t="s">
        <v>74</v>
      </c>
      <c r="C18" s="8"/>
      <c r="D18" s="9"/>
      <c r="E18" s="9"/>
      <c r="F18" s="139">
        <v>1850.86</v>
      </c>
      <c r="G18" s="65">
        <f t="shared" si="0"/>
        <v>185.09</v>
      </c>
      <c r="H18" s="65">
        <f t="shared" si="1"/>
        <v>1665.7739999999999</v>
      </c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>
        <v>2.95</v>
      </c>
      <c r="T18" s="65">
        <v>82.92</v>
      </c>
      <c r="U18" s="65">
        <v>82.92</v>
      </c>
      <c r="V18" s="65">
        <f t="shared" si="17"/>
        <v>168.79000000000002</v>
      </c>
      <c r="W18" s="65">
        <f t="shared" si="18"/>
        <v>7.04</v>
      </c>
      <c r="X18" s="65">
        <f t="shared" si="19"/>
        <v>6.59</v>
      </c>
      <c r="Y18" s="65">
        <f t="shared" si="20"/>
        <v>7.04</v>
      </c>
      <c r="Z18" s="65">
        <f t="shared" si="21"/>
        <v>6.82</v>
      </c>
      <c r="AA18" s="65">
        <f t="shared" si="22"/>
        <v>7.04</v>
      </c>
      <c r="AB18" s="65">
        <f t="shared" si="23"/>
        <v>6.82</v>
      </c>
      <c r="AC18" s="65">
        <f t="shared" si="24"/>
        <v>7.04</v>
      </c>
      <c r="AD18" s="65">
        <f t="shared" si="25"/>
        <v>7.04</v>
      </c>
      <c r="AE18" s="65">
        <f t="shared" si="26"/>
        <v>6.82</v>
      </c>
      <c r="AF18" s="65">
        <f t="shared" si="27"/>
        <v>7.04</v>
      </c>
      <c r="AG18" s="65">
        <f t="shared" si="28"/>
        <v>6.82</v>
      </c>
      <c r="AH18" s="65">
        <f t="shared" si="29"/>
        <v>7.04</v>
      </c>
      <c r="AI18" s="65">
        <f t="shared" si="2"/>
        <v>83.15000000000002</v>
      </c>
      <c r="AJ18" s="65">
        <f t="shared" si="3"/>
        <v>251.94</v>
      </c>
      <c r="AK18" s="65">
        <f t="shared" si="30"/>
        <v>7.04</v>
      </c>
      <c r="AL18" s="65">
        <f t="shared" si="31"/>
        <v>6.36</v>
      </c>
      <c r="AM18" s="65">
        <f t="shared" si="32"/>
        <v>7.04</v>
      </c>
      <c r="AN18" s="65">
        <f t="shared" si="33"/>
        <v>6.82</v>
      </c>
      <c r="AO18" s="65">
        <f t="shared" si="34"/>
        <v>7.04</v>
      </c>
      <c r="AP18" s="65">
        <f t="shared" si="35"/>
        <v>6.82</v>
      </c>
      <c r="AQ18" s="65">
        <f t="shared" si="36"/>
        <v>7.04</v>
      </c>
      <c r="AR18" s="65">
        <f t="shared" si="37"/>
        <v>7.04</v>
      </c>
      <c r="AS18" s="65">
        <f t="shared" si="38"/>
        <v>6.82</v>
      </c>
      <c r="AT18" s="65">
        <f t="shared" si="39"/>
        <v>7.04</v>
      </c>
      <c r="AU18" s="65">
        <f t="shared" si="40"/>
        <v>6.82</v>
      </c>
      <c r="AV18" s="65">
        <f t="shared" si="41"/>
        <v>7.04</v>
      </c>
      <c r="AW18" s="65">
        <f t="shared" si="4"/>
        <v>82.92</v>
      </c>
      <c r="AX18" s="65">
        <f t="shared" si="5"/>
        <v>334.86</v>
      </c>
      <c r="AY18" s="65">
        <f t="shared" si="42"/>
        <v>7.04</v>
      </c>
      <c r="AZ18" s="65">
        <f t="shared" si="43"/>
        <v>6.36</v>
      </c>
      <c r="BA18" s="65">
        <f t="shared" si="44"/>
        <v>7.04</v>
      </c>
      <c r="BB18" s="65">
        <f t="shared" si="45"/>
        <v>6.82</v>
      </c>
      <c r="BC18" s="65">
        <f t="shared" si="46"/>
        <v>7.04</v>
      </c>
      <c r="BD18" s="65">
        <f t="shared" si="47"/>
        <v>6.82</v>
      </c>
      <c r="BE18" s="65">
        <f t="shared" si="48"/>
        <v>7.04</v>
      </c>
      <c r="BF18" s="65">
        <f t="shared" si="49"/>
        <v>7.04</v>
      </c>
      <c r="BG18" s="65">
        <f t="shared" si="50"/>
        <v>6.82</v>
      </c>
      <c r="BH18" s="65">
        <f t="shared" si="51"/>
        <v>7.04</v>
      </c>
      <c r="BI18" s="65">
        <f t="shared" si="52"/>
        <v>6.82</v>
      </c>
      <c r="BJ18" s="65">
        <f t="shared" si="53"/>
        <v>7.04</v>
      </c>
      <c r="BK18" s="65">
        <f t="shared" si="6"/>
        <v>82.92</v>
      </c>
      <c r="BL18" s="65">
        <f t="shared" si="7"/>
        <v>417.78</v>
      </c>
      <c r="BM18" s="65">
        <f t="shared" si="54"/>
        <v>7.04</v>
      </c>
      <c r="BN18" s="65">
        <f t="shared" si="55"/>
        <v>6.36</v>
      </c>
      <c r="BO18" s="65">
        <f t="shared" si="56"/>
        <v>7.04</v>
      </c>
      <c r="BP18" s="65">
        <f t="shared" si="57"/>
        <v>6.82</v>
      </c>
      <c r="BQ18" s="65">
        <f t="shared" si="58"/>
        <v>7.04</v>
      </c>
      <c r="BR18" s="65">
        <f t="shared" si="59"/>
        <v>6.82</v>
      </c>
      <c r="BS18" s="65">
        <f t="shared" si="60"/>
        <v>7.04</v>
      </c>
      <c r="BT18" s="65">
        <f t="shared" si="61"/>
        <v>7.04</v>
      </c>
      <c r="BU18" s="65">
        <f t="shared" si="62"/>
        <v>6.82</v>
      </c>
      <c r="BV18" s="65">
        <f t="shared" si="63"/>
        <v>7.04</v>
      </c>
      <c r="BW18" s="65">
        <f t="shared" si="64"/>
        <v>6.82</v>
      </c>
      <c r="BX18" s="65">
        <f t="shared" si="65"/>
        <v>7.04</v>
      </c>
      <c r="BY18" s="65">
        <f t="shared" si="8"/>
        <v>82.92</v>
      </c>
      <c r="BZ18" s="65">
        <f t="shared" si="9"/>
        <v>500.7</v>
      </c>
      <c r="CA18" s="65">
        <f t="shared" si="66"/>
        <v>7.04</v>
      </c>
      <c r="CB18" s="65">
        <f t="shared" si="67"/>
        <v>6.59</v>
      </c>
      <c r="CC18" s="65">
        <f t="shared" si="68"/>
        <v>7.04</v>
      </c>
      <c r="CD18" s="65">
        <f t="shared" si="69"/>
        <v>6.82</v>
      </c>
      <c r="CE18" s="65">
        <f t="shared" si="70"/>
        <v>7.04</v>
      </c>
      <c r="CF18" s="65">
        <f t="shared" si="71"/>
        <v>6.82</v>
      </c>
      <c r="CG18" s="65">
        <f t="shared" si="72"/>
        <v>7.04</v>
      </c>
      <c r="CH18" s="65">
        <f t="shared" si="73"/>
        <v>7.04</v>
      </c>
      <c r="CI18" s="65">
        <f t="shared" si="74"/>
        <v>6.82</v>
      </c>
      <c r="CJ18" s="65">
        <f t="shared" si="75"/>
        <v>7.04</v>
      </c>
      <c r="CK18" s="65">
        <f t="shared" si="76"/>
        <v>6.82</v>
      </c>
      <c r="CL18" s="65">
        <f t="shared" si="77"/>
        <v>7.04</v>
      </c>
      <c r="CM18" s="65">
        <f t="shared" si="10"/>
        <v>83.15000000000002</v>
      </c>
      <c r="CN18" s="66">
        <f t="shared" si="11"/>
        <v>583.85</v>
      </c>
      <c r="CO18" s="65">
        <f t="shared" si="78"/>
        <v>7.04</v>
      </c>
      <c r="CP18" s="65">
        <f t="shared" si="79"/>
        <v>6.36</v>
      </c>
      <c r="CQ18" s="65">
        <f t="shared" si="80"/>
        <v>7.04</v>
      </c>
      <c r="CR18" s="65">
        <f t="shared" si="81"/>
        <v>6.82</v>
      </c>
      <c r="CS18" s="67">
        <f t="shared" si="82"/>
        <v>7.04</v>
      </c>
      <c r="CT18" s="65">
        <f t="shared" si="83"/>
        <v>6.82</v>
      </c>
      <c r="CU18" s="65">
        <f t="shared" si="84"/>
        <v>7.04</v>
      </c>
      <c r="CV18" s="65">
        <f t="shared" si="85"/>
        <v>7.04</v>
      </c>
      <c r="CW18" s="65">
        <f t="shared" si="86"/>
        <v>6.82</v>
      </c>
      <c r="CX18" s="65">
        <f t="shared" si="87"/>
        <v>7.04</v>
      </c>
      <c r="CY18" s="65">
        <f t="shared" si="88"/>
        <v>6.82</v>
      </c>
      <c r="CZ18" s="65">
        <f t="shared" si="89"/>
        <v>7.04</v>
      </c>
      <c r="DA18" s="66">
        <f t="shared" si="12"/>
        <v>82.92</v>
      </c>
      <c r="DB18" s="66">
        <f t="shared" si="13"/>
        <v>666.77</v>
      </c>
      <c r="DC18" s="65">
        <f t="shared" si="90"/>
        <v>7.04</v>
      </c>
      <c r="DD18" s="65">
        <f t="shared" si="91"/>
        <v>6.36</v>
      </c>
      <c r="DE18" s="65">
        <f t="shared" si="92"/>
        <v>7.04</v>
      </c>
      <c r="DF18" s="65">
        <f t="shared" si="93"/>
        <v>6.82</v>
      </c>
      <c r="DG18" s="65">
        <f t="shared" si="94"/>
        <v>7.04</v>
      </c>
      <c r="DH18" s="65">
        <f t="shared" si="95"/>
        <v>6.82</v>
      </c>
      <c r="DI18" s="65">
        <f t="shared" si="96"/>
        <v>7.04</v>
      </c>
      <c r="DJ18" s="65">
        <f t="shared" si="101"/>
        <v>7.04</v>
      </c>
      <c r="DK18" s="65">
        <f t="shared" si="97"/>
        <v>6.82</v>
      </c>
      <c r="DL18" s="65">
        <f t="shared" si="98"/>
        <v>7.04</v>
      </c>
      <c r="DM18" s="65">
        <f t="shared" si="99"/>
        <v>6.82</v>
      </c>
      <c r="DN18" s="65">
        <f t="shared" si="100"/>
        <v>7.04</v>
      </c>
      <c r="DO18" s="66">
        <f t="shared" si="14"/>
        <v>82.92</v>
      </c>
      <c r="DP18" s="65">
        <f t="shared" si="15"/>
        <v>749.69</v>
      </c>
      <c r="DQ18" s="65">
        <f t="shared" si="16"/>
        <v>1101.1699999999998</v>
      </c>
    </row>
    <row r="19" spans="1:129" ht="20.25" customHeight="1" x14ac:dyDescent="0.15">
      <c r="A19" s="7" t="s">
        <v>75</v>
      </c>
      <c r="B19" s="5" t="s">
        <v>76</v>
      </c>
      <c r="C19" s="8" t="s">
        <v>77</v>
      </c>
      <c r="D19" s="9"/>
      <c r="E19" s="9"/>
      <c r="F19" s="139">
        <v>3112.27</v>
      </c>
      <c r="G19" s="65">
        <f t="shared" si="0"/>
        <v>311.23</v>
      </c>
      <c r="H19" s="65">
        <f t="shared" si="1"/>
        <v>2801.0430000000001</v>
      </c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>
        <v>5.73</v>
      </c>
      <c r="U19" s="65">
        <v>139.49</v>
      </c>
      <c r="V19" s="65">
        <f t="shared" si="17"/>
        <v>145.22</v>
      </c>
      <c r="W19" s="65">
        <f t="shared" si="18"/>
        <v>11.85</v>
      </c>
      <c r="X19" s="65">
        <f t="shared" si="19"/>
        <v>11.08</v>
      </c>
      <c r="Y19" s="65">
        <f t="shared" si="20"/>
        <v>11.85</v>
      </c>
      <c r="Z19" s="65">
        <f t="shared" si="21"/>
        <v>11.46</v>
      </c>
      <c r="AA19" s="65">
        <f t="shared" si="22"/>
        <v>11.85</v>
      </c>
      <c r="AB19" s="65">
        <f t="shared" si="23"/>
        <v>11.46</v>
      </c>
      <c r="AC19" s="65">
        <f t="shared" si="24"/>
        <v>11.85</v>
      </c>
      <c r="AD19" s="65">
        <f t="shared" si="25"/>
        <v>11.85</v>
      </c>
      <c r="AE19" s="65">
        <f t="shared" si="26"/>
        <v>11.46</v>
      </c>
      <c r="AF19" s="65">
        <f t="shared" si="27"/>
        <v>11.85</v>
      </c>
      <c r="AG19" s="65">
        <f t="shared" si="28"/>
        <v>11.46</v>
      </c>
      <c r="AH19" s="65">
        <f t="shared" si="29"/>
        <v>11.85</v>
      </c>
      <c r="AI19" s="65">
        <f t="shared" si="2"/>
        <v>139.87</v>
      </c>
      <c r="AJ19" s="65">
        <f t="shared" si="3"/>
        <v>285.08999999999997</v>
      </c>
      <c r="AK19" s="65">
        <f t="shared" si="30"/>
        <v>11.85</v>
      </c>
      <c r="AL19" s="65">
        <f t="shared" si="31"/>
        <v>10.7</v>
      </c>
      <c r="AM19" s="65">
        <f t="shared" si="32"/>
        <v>11.85</v>
      </c>
      <c r="AN19" s="65">
        <f t="shared" si="33"/>
        <v>11.46</v>
      </c>
      <c r="AO19" s="65">
        <f t="shared" si="34"/>
        <v>11.85</v>
      </c>
      <c r="AP19" s="65">
        <f t="shared" si="35"/>
        <v>11.46</v>
      </c>
      <c r="AQ19" s="65">
        <f t="shared" si="36"/>
        <v>11.85</v>
      </c>
      <c r="AR19" s="65">
        <f t="shared" si="37"/>
        <v>11.85</v>
      </c>
      <c r="AS19" s="65">
        <f t="shared" si="38"/>
        <v>11.46</v>
      </c>
      <c r="AT19" s="65">
        <f t="shared" si="39"/>
        <v>11.85</v>
      </c>
      <c r="AU19" s="65">
        <f t="shared" si="40"/>
        <v>11.46</v>
      </c>
      <c r="AV19" s="65">
        <f t="shared" si="41"/>
        <v>11.85</v>
      </c>
      <c r="AW19" s="65">
        <f t="shared" si="4"/>
        <v>139.48999999999998</v>
      </c>
      <c r="AX19" s="65">
        <f t="shared" si="5"/>
        <v>424.58</v>
      </c>
      <c r="AY19" s="65">
        <f t="shared" si="42"/>
        <v>11.85</v>
      </c>
      <c r="AZ19" s="65">
        <f t="shared" si="43"/>
        <v>10.7</v>
      </c>
      <c r="BA19" s="65">
        <f t="shared" si="44"/>
        <v>11.85</v>
      </c>
      <c r="BB19" s="65">
        <f t="shared" si="45"/>
        <v>11.46</v>
      </c>
      <c r="BC19" s="65">
        <f t="shared" si="46"/>
        <v>11.85</v>
      </c>
      <c r="BD19" s="65">
        <f t="shared" si="47"/>
        <v>11.46</v>
      </c>
      <c r="BE19" s="65">
        <f t="shared" si="48"/>
        <v>11.85</v>
      </c>
      <c r="BF19" s="65">
        <f t="shared" si="49"/>
        <v>11.85</v>
      </c>
      <c r="BG19" s="65">
        <f t="shared" si="50"/>
        <v>11.46</v>
      </c>
      <c r="BH19" s="65">
        <f t="shared" si="51"/>
        <v>11.85</v>
      </c>
      <c r="BI19" s="65">
        <f t="shared" si="52"/>
        <v>11.46</v>
      </c>
      <c r="BJ19" s="65">
        <f t="shared" si="53"/>
        <v>11.85</v>
      </c>
      <c r="BK19" s="65">
        <f t="shared" si="6"/>
        <v>139.48999999999998</v>
      </c>
      <c r="BL19" s="65">
        <f t="shared" si="7"/>
        <v>564.07000000000005</v>
      </c>
      <c r="BM19" s="65">
        <f t="shared" si="54"/>
        <v>11.85</v>
      </c>
      <c r="BN19" s="65">
        <f t="shared" si="55"/>
        <v>10.7</v>
      </c>
      <c r="BO19" s="65">
        <f t="shared" si="56"/>
        <v>11.85</v>
      </c>
      <c r="BP19" s="65">
        <f t="shared" si="57"/>
        <v>11.46</v>
      </c>
      <c r="BQ19" s="65">
        <f t="shared" si="58"/>
        <v>11.85</v>
      </c>
      <c r="BR19" s="65">
        <f t="shared" si="59"/>
        <v>11.46</v>
      </c>
      <c r="BS19" s="65">
        <f t="shared" si="60"/>
        <v>11.85</v>
      </c>
      <c r="BT19" s="65">
        <f t="shared" si="61"/>
        <v>11.85</v>
      </c>
      <c r="BU19" s="65">
        <f t="shared" si="62"/>
        <v>11.46</v>
      </c>
      <c r="BV19" s="65">
        <f t="shared" si="63"/>
        <v>11.85</v>
      </c>
      <c r="BW19" s="65">
        <f t="shared" si="64"/>
        <v>11.46</v>
      </c>
      <c r="BX19" s="65">
        <f t="shared" si="65"/>
        <v>11.85</v>
      </c>
      <c r="BY19" s="65">
        <f t="shared" si="8"/>
        <v>139.48999999999998</v>
      </c>
      <c r="BZ19" s="65">
        <f t="shared" si="9"/>
        <v>703.56</v>
      </c>
      <c r="CA19" s="65">
        <f t="shared" si="66"/>
        <v>11.85</v>
      </c>
      <c r="CB19" s="65">
        <f t="shared" si="67"/>
        <v>11.08</v>
      </c>
      <c r="CC19" s="65">
        <f t="shared" si="68"/>
        <v>11.85</v>
      </c>
      <c r="CD19" s="65">
        <f t="shared" si="69"/>
        <v>11.46</v>
      </c>
      <c r="CE19" s="65">
        <f t="shared" si="70"/>
        <v>11.85</v>
      </c>
      <c r="CF19" s="65">
        <f t="shared" si="71"/>
        <v>11.46</v>
      </c>
      <c r="CG19" s="65">
        <f t="shared" si="72"/>
        <v>11.85</v>
      </c>
      <c r="CH19" s="65">
        <f t="shared" si="73"/>
        <v>11.85</v>
      </c>
      <c r="CI19" s="65">
        <f t="shared" si="74"/>
        <v>11.46</v>
      </c>
      <c r="CJ19" s="65">
        <f t="shared" si="75"/>
        <v>11.85</v>
      </c>
      <c r="CK19" s="65">
        <f t="shared" si="76"/>
        <v>11.46</v>
      </c>
      <c r="CL19" s="65">
        <f t="shared" si="77"/>
        <v>11.85</v>
      </c>
      <c r="CM19" s="65">
        <f t="shared" si="10"/>
        <v>139.87</v>
      </c>
      <c r="CN19" s="66">
        <f t="shared" si="11"/>
        <v>843.43</v>
      </c>
      <c r="CO19" s="65">
        <f t="shared" si="78"/>
        <v>11.85</v>
      </c>
      <c r="CP19" s="65">
        <f t="shared" si="79"/>
        <v>10.7</v>
      </c>
      <c r="CQ19" s="65">
        <f t="shared" si="80"/>
        <v>11.85</v>
      </c>
      <c r="CR19" s="65">
        <f t="shared" si="81"/>
        <v>11.46</v>
      </c>
      <c r="CS19" s="67">
        <f t="shared" si="82"/>
        <v>11.85</v>
      </c>
      <c r="CT19" s="65">
        <f t="shared" si="83"/>
        <v>11.46</v>
      </c>
      <c r="CU19" s="65">
        <f t="shared" si="84"/>
        <v>11.85</v>
      </c>
      <c r="CV19" s="65">
        <f t="shared" si="85"/>
        <v>11.85</v>
      </c>
      <c r="CW19" s="65">
        <f t="shared" si="86"/>
        <v>11.46</v>
      </c>
      <c r="CX19" s="65">
        <f t="shared" si="87"/>
        <v>11.85</v>
      </c>
      <c r="CY19" s="65">
        <f t="shared" si="88"/>
        <v>11.46</v>
      </c>
      <c r="CZ19" s="65">
        <f t="shared" si="89"/>
        <v>11.85</v>
      </c>
      <c r="DA19" s="66">
        <f t="shared" si="12"/>
        <v>139.48999999999998</v>
      </c>
      <c r="DB19" s="66">
        <f t="shared" si="13"/>
        <v>982.92</v>
      </c>
      <c r="DC19" s="65">
        <f t="shared" si="90"/>
        <v>11.85</v>
      </c>
      <c r="DD19" s="65">
        <f t="shared" si="91"/>
        <v>10.7</v>
      </c>
      <c r="DE19" s="65">
        <f t="shared" si="92"/>
        <v>11.85</v>
      </c>
      <c r="DF19" s="65">
        <f t="shared" si="93"/>
        <v>11.46</v>
      </c>
      <c r="DG19" s="65">
        <f t="shared" si="94"/>
        <v>11.85</v>
      </c>
      <c r="DH19" s="65">
        <f t="shared" si="95"/>
        <v>11.46</v>
      </c>
      <c r="DI19" s="65">
        <f t="shared" si="96"/>
        <v>11.85</v>
      </c>
      <c r="DJ19" s="65">
        <f t="shared" si="101"/>
        <v>11.85</v>
      </c>
      <c r="DK19" s="65">
        <f t="shared" si="97"/>
        <v>11.46</v>
      </c>
      <c r="DL19" s="65">
        <f t="shared" si="98"/>
        <v>11.85</v>
      </c>
      <c r="DM19" s="65">
        <f t="shared" si="99"/>
        <v>11.46</v>
      </c>
      <c r="DN19" s="65">
        <f t="shared" si="100"/>
        <v>11.85</v>
      </c>
      <c r="DO19" s="66">
        <f t="shared" si="14"/>
        <v>139.48999999999998</v>
      </c>
      <c r="DP19" s="65">
        <f t="shared" si="15"/>
        <v>1122.4100000000001</v>
      </c>
      <c r="DQ19" s="65">
        <f t="shared" si="16"/>
        <v>1989.86</v>
      </c>
    </row>
    <row r="20" spans="1:129" ht="36.75" customHeight="1" x14ac:dyDescent="0.15">
      <c r="A20" s="7" t="s">
        <v>78</v>
      </c>
      <c r="B20" s="5" t="s">
        <v>79</v>
      </c>
      <c r="C20" s="8" t="s">
        <v>80</v>
      </c>
      <c r="D20" s="9"/>
      <c r="E20" s="9"/>
      <c r="F20" s="139">
        <v>32994.699999999997</v>
      </c>
      <c r="G20" s="65">
        <f t="shared" si="0"/>
        <v>3299.47</v>
      </c>
      <c r="H20" s="65">
        <f t="shared" si="1"/>
        <v>29695.23</v>
      </c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>
        <v>4.05</v>
      </c>
      <c r="V20" s="65">
        <f t="shared" si="17"/>
        <v>4.05</v>
      </c>
      <c r="W20" s="65">
        <f t="shared" si="18"/>
        <v>125.59</v>
      </c>
      <c r="X20" s="65">
        <f t="shared" si="19"/>
        <v>117.48</v>
      </c>
      <c r="Y20" s="65">
        <f t="shared" si="20"/>
        <v>125.59</v>
      </c>
      <c r="Z20" s="65">
        <f t="shared" si="21"/>
        <v>121.54</v>
      </c>
      <c r="AA20" s="65">
        <f t="shared" si="22"/>
        <v>125.59</v>
      </c>
      <c r="AB20" s="65">
        <f t="shared" si="23"/>
        <v>121.54</v>
      </c>
      <c r="AC20" s="65">
        <f t="shared" si="24"/>
        <v>125.59</v>
      </c>
      <c r="AD20" s="65">
        <f t="shared" si="25"/>
        <v>125.59</v>
      </c>
      <c r="AE20" s="65">
        <f t="shared" si="26"/>
        <v>121.54</v>
      </c>
      <c r="AF20" s="65">
        <f t="shared" si="27"/>
        <v>125.59</v>
      </c>
      <c r="AG20" s="65">
        <f t="shared" si="28"/>
        <v>121.54</v>
      </c>
      <c r="AH20" s="65">
        <f t="shared" si="29"/>
        <v>125.59</v>
      </c>
      <c r="AI20" s="65">
        <f t="shared" si="2"/>
        <v>1482.7699999999998</v>
      </c>
      <c r="AJ20" s="65">
        <f t="shared" si="3"/>
        <v>1486.82</v>
      </c>
      <c r="AK20" s="65">
        <f t="shared" si="30"/>
        <v>125.59</v>
      </c>
      <c r="AL20" s="65">
        <f t="shared" si="31"/>
        <v>113.43</v>
      </c>
      <c r="AM20" s="65">
        <f t="shared" si="32"/>
        <v>125.59</v>
      </c>
      <c r="AN20" s="65">
        <f t="shared" si="33"/>
        <v>121.54</v>
      </c>
      <c r="AO20" s="65">
        <f t="shared" si="34"/>
        <v>125.59</v>
      </c>
      <c r="AP20" s="65">
        <f t="shared" si="35"/>
        <v>121.54</v>
      </c>
      <c r="AQ20" s="65">
        <f t="shared" si="36"/>
        <v>125.59</v>
      </c>
      <c r="AR20" s="65">
        <f t="shared" si="37"/>
        <v>125.59</v>
      </c>
      <c r="AS20" s="65">
        <f t="shared" si="38"/>
        <v>121.54</v>
      </c>
      <c r="AT20" s="65">
        <f t="shared" si="39"/>
        <v>125.59</v>
      </c>
      <c r="AU20" s="65">
        <f t="shared" si="40"/>
        <v>121.54</v>
      </c>
      <c r="AV20" s="65">
        <f t="shared" si="41"/>
        <v>125.59</v>
      </c>
      <c r="AW20" s="65">
        <f t="shared" si="4"/>
        <v>1478.7199999999998</v>
      </c>
      <c r="AX20" s="65">
        <f t="shared" si="5"/>
        <v>2965.54</v>
      </c>
      <c r="AY20" s="65">
        <f t="shared" si="42"/>
        <v>125.59</v>
      </c>
      <c r="AZ20" s="65">
        <f t="shared" si="43"/>
        <v>113.43</v>
      </c>
      <c r="BA20" s="65">
        <f t="shared" si="44"/>
        <v>125.59</v>
      </c>
      <c r="BB20" s="65">
        <f t="shared" si="45"/>
        <v>121.54</v>
      </c>
      <c r="BC20" s="65">
        <f t="shared" si="46"/>
        <v>125.59</v>
      </c>
      <c r="BD20" s="65">
        <f t="shared" si="47"/>
        <v>121.54</v>
      </c>
      <c r="BE20" s="65">
        <f t="shared" si="48"/>
        <v>125.59</v>
      </c>
      <c r="BF20" s="65">
        <f t="shared" si="49"/>
        <v>125.59</v>
      </c>
      <c r="BG20" s="65">
        <f t="shared" si="50"/>
        <v>121.54</v>
      </c>
      <c r="BH20" s="65">
        <f t="shared" si="51"/>
        <v>125.59</v>
      </c>
      <c r="BI20" s="65">
        <f t="shared" si="52"/>
        <v>121.54</v>
      </c>
      <c r="BJ20" s="65">
        <f t="shared" si="53"/>
        <v>125.59</v>
      </c>
      <c r="BK20" s="65">
        <f t="shared" si="6"/>
        <v>1478.7199999999998</v>
      </c>
      <c r="BL20" s="65">
        <f t="shared" si="7"/>
        <v>4444.26</v>
      </c>
      <c r="BM20" s="65">
        <f t="shared" si="54"/>
        <v>125.59</v>
      </c>
      <c r="BN20" s="65">
        <f t="shared" si="55"/>
        <v>113.43</v>
      </c>
      <c r="BO20" s="65">
        <f t="shared" si="56"/>
        <v>125.59</v>
      </c>
      <c r="BP20" s="65">
        <f t="shared" si="57"/>
        <v>121.54</v>
      </c>
      <c r="BQ20" s="65">
        <f t="shared" si="58"/>
        <v>125.59</v>
      </c>
      <c r="BR20" s="65">
        <f t="shared" si="59"/>
        <v>121.54</v>
      </c>
      <c r="BS20" s="65">
        <f t="shared" si="60"/>
        <v>125.59</v>
      </c>
      <c r="BT20" s="65">
        <f t="shared" si="61"/>
        <v>125.59</v>
      </c>
      <c r="BU20" s="65">
        <f t="shared" si="62"/>
        <v>121.54</v>
      </c>
      <c r="BV20" s="65">
        <f t="shared" si="63"/>
        <v>125.59</v>
      </c>
      <c r="BW20" s="65">
        <f t="shared" si="64"/>
        <v>121.54</v>
      </c>
      <c r="BX20" s="65">
        <f t="shared" si="65"/>
        <v>125.59</v>
      </c>
      <c r="BY20" s="65">
        <f t="shared" si="8"/>
        <v>1478.7199999999998</v>
      </c>
      <c r="BZ20" s="65">
        <f t="shared" si="9"/>
        <v>5922.98</v>
      </c>
      <c r="CA20" s="65">
        <f t="shared" si="66"/>
        <v>125.59</v>
      </c>
      <c r="CB20" s="65">
        <f t="shared" si="67"/>
        <v>117.48</v>
      </c>
      <c r="CC20" s="65">
        <f t="shared" si="68"/>
        <v>125.59</v>
      </c>
      <c r="CD20" s="65">
        <f t="shared" si="69"/>
        <v>121.54</v>
      </c>
      <c r="CE20" s="65">
        <f t="shared" si="70"/>
        <v>125.59</v>
      </c>
      <c r="CF20" s="65">
        <f t="shared" si="71"/>
        <v>121.54</v>
      </c>
      <c r="CG20" s="65">
        <f t="shared" si="72"/>
        <v>125.59</v>
      </c>
      <c r="CH20" s="65">
        <f t="shared" si="73"/>
        <v>125.59</v>
      </c>
      <c r="CI20" s="65">
        <f t="shared" si="74"/>
        <v>121.54</v>
      </c>
      <c r="CJ20" s="65">
        <f t="shared" si="75"/>
        <v>125.59</v>
      </c>
      <c r="CK20" s="65">
        <f t="shared" si="76"/>
        <v>121.54</v>
      </c>
      <c r="CL20" s="65">
        <f t="shared" si="77"/>
        <v>125.59</v>
      </c>
      <c r="CM20" s="65">
        <f t="shared" si="10"/>
        <v>1482.7699999999998</v>
      </c>
      <c r="CN20" s="66">
        <f t="shared" si="11"/>
        <v>7405.75</v>
      </c>
      <c r="CO20" s="65">
        <f t="shared" si="78"/>
        <v>125.59</v>
      </c>
      <c r="CP20" s="65">
        <f t="shared" si="79"/>
        <v>113.43</v>
      </c>
      <c r="CQ20" s="65">
        <f t="shared" si="80"/>
        <v>125.59</v>
      </c>
      <c r="CR20" s="65">
        <f t="shared" si="81"/>
        <v>121.54</v>
      </c>
      <c r="CS20" s="67">
        <f t="shared" si="82"/>
        <v>125.59</v>
      </c>
      <c r="CT20" s="65">
        <f t="shared" si="83"/>
        <v>121.54</v>
      </c>
      <c r="CU20" s="65">
        <f t="shared" si="84"/>
        <v>125.59</v>
      </c>
      <c r="CV20" s="65">
        <f t="shared" si="85"/>
        <v>125.59</v>
      </c>
      <c r="CW20" s="65">
        <f t="shared" si="86"/>
        <v>121.54</v>
      </c>
      <c r="CX20" s="65">
        <f t="shared" si="87"/>
        <v>125.59</v>
      </c>
      <c r="CY20" s="65">
        <f t="shared" si="88"/>
        <v>121.54</v>
      </c>
      <c r="CZ20" s="65">
        <f t="shared" si="89"/>
        <v>125.59</v>
      </c>
      <c r="DA20" s="66">
        <f t="shared" si="12"/>
        <v>1478.7199999999998</v>
      </c>
      <c r="DB20" s="66">
        <f t="shared" si="13"/>
        <v>8884.4699999999993</v>
      </c>
      <c r="DC20" s="65">
        <f t="shared" si="90"/>
        <v>125.59</v>
      </c>
      <c r="DD20" s="65">
        <f t="shared" si="91"/>
        <v>113.43</v>
      </c>
      <c r="DE20" s="65">
        <f t="shared" si="92"/>
        <v>125.59</v>
      </c>
      <c r="DF20" s="65">
        <f t="shared" si="93"/>
        <v>121.54</v>
      </c>
      <c r="DG20" s="65">
        <f t="shared" si="94"/>
        <v>125.59</v>
      </c>
      <c r="DH20" s="65">
        <f t="shared" si="95"/>
        <v>121.54</v>
      </c>
      <c r="DI20" s="65">
        <f t="shared" si="96"/>
        <v>125.59</v>
      </c>
      <c r="DJ20" s="65">
        <f t="shared" si="101"/>
        <v>125.59</v>
      </c>
      <c r="DK20" s="65">
        <f t="shared" si="97"/>
        <v>121.54</v>
      </c>
      <c r="DL20" s="65">
        <f t="shared" si="98"/>
        <v>125.59</v>
      </c>
      <c r="DM20" s="65">
        <f t="shared" si="99"/>
        <v>121.54</v>
      </c>
      <c r="DN20" s="65">
        <f t="shared" si="100"/>
        <v>125.59</v>
      </c>
      <c r="DO20" s="66">
        <f t="shared" si="14"/>
        <v>1478.7199999999998</v>
      </c>
      <c r="DP20" s="65">
        <f t="shared" si="15"/>
        <v>10363.19</v>
      </c>
      <c r="DQ20" s="65">
        <f t="shared" si="16"/>
        <v>22631.509999999995</v>
      </c>
    </row>
    <row r="21" spans="1:129" ht="27" customHeight="1" x14ac:dyDescent="0.15">
      <c r="A21" s="7" t="s">
        <v>81</v>
      </c>
      <c r="B21" s="5" t="s">
        <v>82</v>
      </c>
      <c r="C21" s="8" t="s">
        <v>83</v>
      </c>
      <c r="D21" s="9"/>
      <c r="E21" s="9"/>
      <c r="F21" s="139">
        <v>3154.96</v>
      </c>
      <c r="G21" s="65">
        <f t="shared" si="0"/>
        <v>315.5</v>
      </c>
      <c r="H21" s="65">
        <f t="shared" si="1"/>
        <v>2839.4639999999999</v>
      </c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>
        <f t="shared" si="17"/>
        <v>0</v>
      </c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>
        <f>ROUND((H21/7330*7),2)</f>
        <v>2.71</v>
      </c>
      <c r="AH21" s="65">
        <f t="shared" si="29"/>
        <v>12.01</v>
      </c>
      <c r="AI21" s="65">
        <f t="shared" si="2"/>
        <v>14.719999999999999</v>
      </c>
      <c r="AJ21" s="65">
        <f t="shared" si="3"/>
        <v>14.72</v>
      </c>
      <c r="AK21" s="65">
        <f t="shared" si="30"/>
        <v>12.01</v>
      </c>
      <c r="AL21" s="65">
        <f t="shared" si="31"/>
        <v>10.85</v>
      </c>
      <c r="AM21" s="65">
        <f t="shared" si="32"/>
        <v>12.01</v>
      </c>
      <c r="AN21" s="65">
        <f t="shared" si="33"/>
        <v>11.62</v>
      </c>
      <c r="AO21" s="65">
        <f t="shared" si="34"/>
        <v>12.01</v>
      </c>
      <c r="AP21" s="65">
        <f t="shared" si="35"/>
        <v>11.62</v>
      </c>
      <c r="AQ21" s="65">
        <f t="shared" si="36"/>
        <v>12.01</v>
      </c>
      <c r="AR21" s="65">
        <f t="shared" si="37"/>
        <v>12.01</v>
      </c>
      <c r="AS21" s="65">
        <f t="shared" si="38"/>
        <v>11.62</v>
      </c>
      <c r="AT21" s="65">
        <f t="shared" si="39"/>
        <v>12.01</v>
      </c>
      <c r="AU21" s="65">
        <f t="shared" si="40"/>
        <v>11.62</v>
      </c>
      <c r="AV21" s="65">
        <f t="shared" si="41"/>
        <v>12.01</v>
      </c>
      <c r="AW21" s="65">
        <f t="shared" si="4"/>
        <v>141.4</v>
      </c>
      <c r="AX21" s="65">
        <f t="shared" si="5"/>
        <v>156.12</v>
      </c>
      <c r="AY21" s="65">
        <f t="shared" si="42"/>
        <v>12.01</v>
      </c>
      <c r="AZ21" s="65">
        <f t="shared" si="43"/>
        <v>10.85</v>
      </c>
      <c r="BA21" s="65">
        <f t="shared" si="44"/>
        <v>12.01</v>
      </c>
      <c r="BB21" s="65">
        <f t="shared" si="45"/>
        <v>11.62</v>
      </c>
      <c r="BC21" s="65">
        <f t="shared" si="46"/>
        <v>12.01</v>
      </c>
      <c r="BD21" s="65">
        <f t="shared" si="47"/>
        <v>11.62</v>
      </c>
      <c r="BE21" s="65">
        <f t="shared" si="48"/>
        <v>12.01</v>
      </c>
      <c r="BF21" s="65">
        <f t="shared" si="49"/>
        <v>12.01</v>
      </c>
      <c r="BG21" s="65">
        <f t="shared" si="50"/>
        <v>11.62</v>
      </c>
      <c r="BH21" s="65">
        <f t="shared" si="51"/>
        <v>12.01</v>
      </c>
      <c r="BI21" s="65">
        <f t="shared" si="52"/>
        <v>11.62</v>
      </c>
      <c r="BJ21" s="65">
        <f t="shared" si="53"/>
        <v>12.01</v>
      </c>
      <c r="BK21" s="65">
        <f t="shared" si="6"/>
        <v>141.4</v>
      </c>
      <c r="BL21" s="65">
        <f t="shared" si="7"/>
        <v>297.52</v>
      </c>
      <c r="BM21" s="65">
        <f t="shared" si="54"/>
        <v>12.01</v>
      </c>
      <c r="BN21" s="65">
        <f t="shared" si="55"/>
        <v>10.85</v>
      </c>
      <c r="BO21" s="65">
        <f t="shared" si="56"/>
        <v>12.01</v>
      </c>
      <c r="BP21" s="65">
        <f t="shared" si="57"/>
        <v>11.62</v>
      </c>
      <c r="BQ21" s="65">
        <f t="shared" si="58"/>
        <v>12.01</v>
      </c>
      <c r="BR21" s="65">
        <f t="shared" si="59"/>
        <v>11.62</v>
      </c>
      <c r="BS21" s="65">
        <f t="shared" si="60"/>
        <v>12.01</v>
      </c>
      <c r="BT21" s="65">
        <f t="shared" si="61"/>
        <v>12.01</v>
      </c>
      <c r="BU21" s="65">
        <f t="shared" si="62"/>
        <v>11.62</v>
      </c>
      <c r="BV21" s="65">
        <f t="shared" si="63"/>
        <v>12.01</v>
      </c>
      <c r="BW21" s="65">
        <f t="shared" si="64"/>
        <v>11.62</v>
      </c>
      <c r="BX21" s="65">
        <f t="shared" si="65"/>
        <v>12.01</v>
      </c>
      <c r="BY21" s="65">
        <f t="shared" si="8"/>
        <v>141.4</v>
      </c>
      <c r="BZ21" s="65">
        <f t="shared" si="9"/>
        <v>438.92</v>
      </c>
      <c r="CA21" s="65">
        <f t="shared" si="66"/>
        <v>12.01</v>
      </c>
      <c r="CB21" s="65">
        <f t="shared" si="67"/>
        <v>11.23</v>
      </c>
      <c r="CC21" s="65">
        <f t="shared" si="68"/>
        <v>12.01</v>
      </c>
      <c r="CD21" s="65">
        <f t="shared" si="69"/>
        <v>11.62</v>
      </c>
      <c r="CE21" s="65">
        <f t="shared" si="70"/>
        <v>12.01</v>
      </c>
      <c r="CF21" s="65">
        <f t="shared" si="71"/>
        <v>11.62</v>
      </c>
      <c r="CG21" s="65">
        <f t="shared" si="72"/>
        <v>12.01</v>
      </c>
      <c r="CH21" s="65">
        <f t="shared" si="73"/>
        <v>12.01</v>
      </c>
      <c r="CI21" s="65">
        <f t="shared" si="74"/>
        <v>11.62</v>
      </c>
      <c r="CJ21" s="65">
        <f t="shared" si="75"/>
        <v>12.01</v>
      </c>
      <c r="CK21" s="65">
        <f t="shared" si="76"/>
        <v>11.62</v>
      </c>
      <c r="CL21" s="65">
        <f t="shared" si="77"/>
        <v>12.01</v>
      </c>
      <c r="CM21" s="65">
        <f t="shared" si="10"/>
        <v>141.78</v>
      </c>
      <c r="CN21" s="66">
        <f t="shared" si="11"/>
        <v>580.70000000000005</v>
      </c>
      <c r="CO21" s="65">
        <f t="shared" si="78"/>
        <v>12.01</v>
      </c>
      <c r="CP21" s="65">
        <f t="shared" si="79"/>
        <v>10.85</v>
      </c>
      <c r="CQ21" s="65">
        <f t="shared" si="80"/>
        <v>12.01</v>
      </c>
      <c r="CR21" s="65">
        <f t="shared" si="81"/>
        <v>11.62</v>
      </c>
      <c r="CS21" s="67">
        <f t="shared" si="82"/>
        <v>12.01</v>
      </c>
      <c r="CT21" s="65">
        <f t="shared" si="83"/>
        <v>11.62</v>
      </c>
      <c r="CU21" s="65">
        <f t="shared" si="84"/>
        <v>12.01</v>
      </c>
      <c r="CV21" s="65">
        <f t="shared" si="85"/>
        <v>12.01</v>
      </c>
      <c r="CW21" s="65">
        <f t="shared" si="86"/>
        <v>11.62</v>
      </c>
      <c r="CX21" s="65">
        <f t="shared" si="87"/>
        <v>12.01</v>
      </c>
      <c r="CY21" s="65">
        <f t="shared" si="88"/>
        <v>11.62</v>
      </c>
      <c r="CZ21" s="65">
        <f t="shared" si="89"/>
        <v>12.01</v>
      </c>
      <c r="DA21" s="66">
        <f t="shared" si="12"/>
        <v>141.4</v>
      </c>
      <c r="DB21" s="66">
        <f t="shared" si="13"/>
        <v>722.1</v>
      </c>
      <c r="DC21" s="65">
        <f t="shared" si="90"/>
        <v>12.01</v>
      </c>
      <c r="DD21" s="65">
        <f t="shared" si="91"/>
        <v>10.85</v>
      </c>
      <c r="DE21" s="65">
        <f t="shared" si="92"/>
        <v>12.01</v>
      </c>
      <c r="DF21" s="65">
        <f t="shared" si="93"/>
        <v>11.62</v>
      </c>
      <c r="DG21" s="65">
        <f t="shared" si="94"/>
        <v>12.01</v>
      </c>
      <c r="DH21" s="65">
        <f t="shared" si="95"/>
        <v>11.62</v>
      </c>
      <c r="DI21" s="65">
        <f t="shared" si="96"/>
        <v>12.01</v>
      </c>
      <c r="DJ21" s="65">
        <f t="shared" si="101"/>
        <v>12.01</v>
      </c>
      <c r="DK21" s="65">
        <f t="shared" si="97"/>
        <v>11.62</v>
      </c>
      <c r="DL21" s="65">
        <f t="shared" si="98"/>
        <v>12.01</v>
      </c>
      <c r="DM21" s="65">
        <f t="shared" si="99"/>
        <v>11.62</v>
      </c>
      <c r="DN21" s="65">
        <f t="shared" si="100"/>
        <v>12.01</v>
      </c>
      <c r="DO21" s="66">
        <f t="shared" si="14"/>
        <v>141.4</v>
      </c>
      <c r="DP21" s="65">
        <f t="shared" si="15"/>
        <v>863.5</v>
      </c>
      <c r="DQ21" s="65">
        <f t="shared" si="16"/>
        <v>2291.46</v>
      </c>
    </row>
    <row r="22" spans="1:129" ht="28.5" customHeight="1" x14ac:dyDescent="0.15">
      <c r="A22" s="7" t="s">
        <v>84</v>
      </c>
      <c r="B22" s="5" t="s">
        <v>85</v>
      </c>
      <c r="C22" s="5" t="s">
        <v>86</v>
      </c>
      <c r="D22" s="9"/>
      <c r="E22" s="9"/>
      <c r="F22" s="139">
        <v>2361.6999999999998</v>
      </c>
      <c r="G22" s="65">
        <f t="shared" si="0"/>
        <v>236.17</v>
      </c>
      <c r="H22" s="65">
        <f t="shared" si="1"/>
        <v>2125.5299999999997</v>
      </c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>
        <v>0</v>
      </c>
      <c r="BV22" s="65">
        <f>ROUND((H22/7330*12),2)</f>
        <v>3.48</v>
      </c>
      <c r="BW22" s="65">
        <f t="shared" si="64"/>
        <v>8.6999999999999993</v>
      </c>
      <c r="BX22" s="65">
        <f t="shared" si="65"/>
        <v>8.99</v>
      </c>
      <c r="BY22" s="65">
        <f t="shared" si="8"/>
        <v>21.17</v>
      </c>
      <c r="BZ22" s="65">
        <f t="shared" si="9"/>
        <v>21.17</v>
      </c>
      <c r="CA22" s="65">
        <f t="shared" si="66"/>
        <v>8.99</v>
      </c>
      <c r="CB22" s="65">
        <f t="shared" si="67"/>
        <v>8.41</v>
      </c>
      <c r="CC22" s="65">
        <f t="shared" si="68"/>
        <v>8.99</v>
      </c>
      <c r="CD22" s="65">
        <f t="shared" si="69"/>
        <v>8.6999999999999993</v>
      </c>
      <c r="CE22" s="65">
        <f t="shared" si="70"/>
        <v>8.99</v>
      </c>
      <c r="CF22" s="65">
        <f t="shared" si="71"/>
        <v>8.6999999999999993</v>
      </c>
      <c r="CG22" s="65">
        <f t="shared" si="72"/>
        <v>8.99</v>
      </c>
      <c r="CH22" s="65">
        <f t="shared" si="73"/>
        <v>8.99</v>
      </c>
      <c r="CI22" s="65">
        <f t="shared" si="74"/>
        <v>8.6999999999999993</v>
      </c>
      <c r="CJ22" s="65">
        <f t="shared" si="75"/>
        <v>8.99</v>
      </c>
      <c r="CK22" s="65">
        <f t="shared" si="76"/>
        <v>8.6999999999999993</v>
      </c>
      <c r="CL22" s="65">
        <f t="shared" si="77"/>
        <v>8.99</v>
      </c>
      <c r="CM22" s="65">
        <f t="shared" si="10"/>
        <v>106.14</v>
      </c>
      <c r="CN22" s="66">
        <f t="shared" si="11"/>
        <v>127.31</v>
      </c>
      <c r="CO22" s="65">
        <f t="shared" si="78"/>
        <v>8.99</v>
      </c>
      <c r="CP22" s="65">
        <f t="shared" si="79"/>
        <v>8.1199999999999992</v>
      </c>
      <c r="CQ22" s="65">
        <f t="shared" si="80"/>
        <v>8.99</v>
      </c>
      <c r="CR22" s="65">
        <f t="shared" si="81"/>
        <v>8.6999999999999993</v>
      </c>
      <c r="CS22" s="67">
        <f t="shared" si="82"/>
        <v>8.99</v>
      </c>
      <c r="CT22" s="65">
        <f t="shared" si="83"/>
        <v>8.6999999999999993</v>
      </c>
      <c r="CU22" s="65">
        <f t="shared" si="84"/>
        <v>8.99</v>
      </c>
      <c r="CV22" s="65">
        <f t="shared" si="85"/>
        <v>8.99</v>
      </c>
      <c r="CW22" s="65">
        <f t="shared" si="86"/>
        <v>8.6999999999999993</v>
      </c>
      <c r="CX22" s="65">
        <f t="shared" si="87"/>
        <v>8.99</v>
      </c>
      <c r="CY22" s="65">
        <f t="shared" si="88"/>
        <v>8.6999999999999993</v>
      </c>
      <c r="CZ22" s="65">
        <f t="shared" si="89"/>
        <v>8.99</v>
      </c>
      <c r="DA22" s="66">
        <f t="shared" si="12"/>
        <v>105.85</v>
      </c>
      <c r="DB22" s="66">
        <f t="shared" si="13"/>
        <v>233.16</v>
      </c>
      <c r="DC22" s="65">
        <f t="shared" si="90"/>
        <v>8.99</v>
      </c>
      <c r="DD22" s="65">
        <f t="shared" si="91"/>
        <v>8.1199999999999992</v>
      </c>
      <c r="DE22" s="65">
        <f t="shared" si="92"/>
        <v>8.99</v>
      </c>
      <c r="DF22" s="65">
        <f t="shared" si="93"/>
        <v>8.6999999999999993</v>
      </c>
      <c r="DG22" s="65">
        <f t="shared" si="94"/>
        <v>8.99</v>
      </c>
      <c r="DH22" s="65">
        <f t="shared" si="95"/>
        <v>8.6999999999999993</v>
      </c>
      <c r="DI22" s="65">
        <f t="shared" si="96"/>
        <v>8.99</v>
      </c>
      <c r="DJ22" s="65">
        <f t="shared" si="101"/>
        <v>8.99</v>
      </c>
      <c r="DK22" s="65">
        <f t="shared" si="97"/>
        <v>8.6999999999999993</v>
      </c>
      <c r="DL22" s="65">
        <f t="shared" si="98"/>
        <v>8.99</v>
      </c>
      <c r="DM22" s="65">
        <f t="shared" si="99"/>
        <v>8.6999999999999993</v>
      </c>
      <c r="DN22" s="65">
        <f t="shared" si="100"/>
        <v>8.99</v>
      </c>
      <c r="DO22" s="66">
        <f t="shared" si="14"/>
        <v>105.85</v>
      </c>
      <c r="DP22" s="65">
        <f t="shared" si="15"/>
        <v>339.01</v>
      </c>
      <c r="DQ22" s="65">
        <f t="shared" si="16"/>
        <v>2022.6899999999998</v>
      </c>
    </row>
    <row r="23" spans="1:129" ht="27" customHeight="1" thickBot="1" x14ac:dyDescent="0.2">
      <c r="A23" s="140" t="s">
        <v>87</v>
      </c>
      <c r="B23" s="141" t="s">
        <v>88</v>
      </c>
      <c r="C23" s="141" t="s">
        <v>89</v>
      </c>
      <c r="D23" s="117"/>
      <c r="E23" s="117"/>
      <c r="F23" s="142">
        <v>4868.6000000000004</v>
      </c>
      <c r="G23" s="116">
        <f t="shared" si="0"/>
        <v>486.86</v>
      </c>
      <c r="H23" s="116">
        <f t="shared" si="1"/>
        <v>4381.7400000000007</v>
      </c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9"/>
      <c r="CT23" s="116">
        <f>ROUND((H23/7330*22),2)</f>
        <v>13.15</v>
      </c>
      <c r="CU23" s="116">
        <f t="shared" si="84"/>
        <v>18.53</v>
      </c>
      <c r="CV23" s="116">
        <f t="shared" si="85"/>
        <v>18.53</v>
      </c>
      <c r="CW23" s="116">
        <f t="shared" si="86"/>
        <v>17.93</v>
      </c>
      <c r="CX23" s="116">
        <f t="shared" si="87"/>
        <v>18.53</v>
      </c>
      <c r="CY23" s="116">
        <f t="shared" si="88"/>
        <v>17.93</v>
      </c>
      <c r="CZ23" s="116">
        <f t="shared" si="89"/>
        <v>18.53</v>
      </c>
      <c r="DA23" s="118">
        <f t="shared" si="12"/>
        <v>123.13</v>
      </c>
      <c r="DB23" s="118">
        <f t="shared" si="13"/>
        <v>123.13</v>
      </c>
      <c r="DC23" s="116">
        <f t="shared" si="90"/>
        <v>18.53</v>
      </c>
      <c r="DD23" s="116">
        <f t="shared" si="91"/>
        <v>16.739999999999998</v>
      </c>
      <c r="DE23" s="116">
        <f t="shared" si="92"/>
        <v>18.53</v>
      </c>
      <c r="DF23" s="116">
        <f t="shared" si="93"/>
        <v>17.93</v>
      </c>
      <c r="DG23" s="116">
        <f t="shared" si="94"/>
        <v>18.53</v>
      </c>
      <c r="DH23" s="116">
        <f t="shared" si="95"/>
        <v>17.93</v>
      </c>
      <c r="DI23" s="116">
        <f t="shared" si="96"/>
        <v>18.53</v>
      </c>
      <c r="DJ23" s="116">
        <f t="shared" si="101"/>
        <v>18.53</v>
      </c>
      <c r="DK23" s="116">
        <f t="shared" si="97"/>
        <v>17.93</v>
      </c>
      <c r="DL23" s="116">
        <f t="shared" si="98"/>
        <v>18.53</v>
      </c>
      <c r="DM23" s="65">
        <f t="shared" si="99"/>
        <v>17.93</v>
      </c>
      <c r="DN23" s="65">
        <f t="shared" si="100"/>
        <v>18.53</v>
      </c>
      <c r="DO23" s="118">
        <f t="shared" si="14"/>
        <v>218.17000000000002</v>
      </c>
      <c r="DP23" s="116">
        <f t="shared" si="15"/>
        <v>341.3</v>
      </c>
      <c r="DQ23" s="116">
        <f t="shared" si="16"/>
        <v>4527.3</v>
      </c>
    </row>
    <row r="24" spans="1:129" ht="20.25" customHeight="1" thickBot="1" x14ac:dyDescent="0.2">
      <c r="A24" s="143" t="s">
        <v>90</v>
      </c>
      <c r="B24" s="144"/>
      <c r="C24" s="144"/>
      <c r="D24" s="144"/>
      <c r="E24" s="144"/>
      <c r="F24" s="145">
        <f>SUM(F7:F23)</f>
        <v>1684439.3571428573</v>
      </c>
      <c r="G24" s="146">
        <f>SUM(G7:G23)</f>
        <v>168443.96</v>
      </c>
      <c r="H24" s="146">
        <f>SUM(H7:H23)</f>
        <v>1515995.4214285715</v>
      </c>
      <c r="I24" s="146">
        <f t="shared" ref="I24:N24" si="102">SUM(I7:I18)</f>
        <v>4893.1499999999996</v>
      </c>
      <c r="J24" s="146">
        <f t="shared" si="102"/>
        <v>9400.0300000000007</v>
      </c>
      <c r="K24" s="146">
        <f t="shared" si="102"/>
        <v>1074.29</v>
      </c>
      <c r="L24" s="146">
        <f t="shared" si="102"/>
        <v>1074.29</v>
      </c>
      <c r="M24" s="146">
        <f t="shared" si="102"/>
        <v>1074.29</v>
      </c>
      <c r="N24" s="146">
        <f t="shared" si="102"/>
        <v>1077.23</v>
      </c>
      <c r="O24" s="146">
        <f>SUM(O7:O20)</f>
        <v>3230.81</v>
      </c>
      <c r="P24" s="146">
        <f>SUM(P7:P18)</f>
        <v>67743.28</v>
      </c>
      <c r="Q24" s="146">
        <f>SUM(Q7:Q18)</f>
        <v>70523.569999999992</v>
      </c>
      <c r="R24" s="146">
        <f>SUM(R7:R18)</f>
        <v>71601.930000000022</v>
      </c>
      <c r="S24" s="146">
        <f>SUM(S7:S18)</f>
        <v>71789.81</v>
      </c>
      <c r="T24" s="146">
        <f>SUM(T7:T19)</f>
        <v>72346.109999999986</v>
      </c>
      <c r="U24" s="146">
        <f>SUM(U7:U20)</f>
        <v>72483.92</v>
      </c>
      <c r="V24" s="146">
        <f>SUM(V7:V21)</f>
        <v>435653.03999999986</v>
      </c>
      <c r="W24" s="146">
        <f t="shared" ref="W24:AF24" si="103">SUM(W7:W20)</f>
        <v>6281.4099999999989</v>
      </c>
      <c r="X24" s="146">
        <f t="shared" si="103"/>
        <v>5876.17</v>
      </c>
      <c r="Y24" s="146">
        <f t="shared" si="103"/>
        <v>6281.4099999999989</v>
      </c>
      <c r="Z24" s="146">
        <f t="shared" si="103"/>
        <v>6078.7999999999993</v>
      </c>
      <c r="AA24" s="146">
        <f t="shared" si="103"/>
        <v>6281.4099999999989</v>
      </c>
      <c r="AB24" s="146">
        <f t="shared" si="103"/>
        <v>6078.7999999999993</v>
      </c>
      <c r="AC24" s="146">
        <f t="shared" si="103"/>
        <v>6281.4099999999989</v>
      </c>
      <c r="AD24" s="146">
        <f t="shared" si="103"/>
        <v>6281.4099999999989</v>
      </c>
      <c r="AE24" s="146">
        <f t="shared" si="103"/>
        <v>6078.7999999999993</v>
      </c>
      <c r="AF24" s="146">
        <f t="shared" si="103"/>
        <v>6281.4099999999989</v>
      </c>
      <c r="AG24" s="146">
        <f t="shared" ref="AG24:BT24" si="104">SUM(AG7:AG21)</f>
        <v>6081.5099999999993</v>
      </c>
      <c r="AH24" s="146">
        <f t="shared" si="104"/>
        <v>6293.4199999999992</v>
      </c>
      <c r="AI24" s="146">
        <f t="shared" si="104"/>
        <v>74175.960000000021</v>
      </c>
      <c r="AJ24" s="146">
        <f t="shared" si="104"/>
        <v>509829</v>
      </c>
      <c r="AK24" s="146">
        <f t="shared" si="104"/>
        <v>6293.4199999999992</v>
      </c>
      <c r="AL24" s="146">
        <f t="shared" si="104"/>
        <v>5684.369999999999</v>
      </c>
      <c r="AM24" s="146">
        <f t="shared" si="104"/>
        <v>6293.4199999999992</v>
      </c>
      <c r="AN24" s="146">
        <f t="shared" si="104"/>
        <v>6090.4199999999992</v>
      </c>
      <c r="AO24" s="146">
        <f t="shared" si="104"/>
        <v>6293.4199999999992</v>
      </c>
      <c r="AP24" s="146">
        <f t="shared" si="104"/>
        <v>6090.4199999999992</v>
      </c>
      <c r="AQ24" s="146">
        <f t="shared" si="104"/>
        <v>6293.4199999999992</v>
      </c>
      <c r="AR24" s="146">
        <f t="shared" si="104"/>
        <v>6293.4199999999992</v>
      </c>
      <c r="AS24" s="146">
        <f t="shared" si="104"/>
        <v>6090.4199999999992</v>
      </c>
      <c r="AT24" s="146">
        <f t="shared" si="104"/>
        <v>6293.4199999999992</v>
      </c>
      <c r="AU24" s="146">
        <f t="shared" si="104"/>
        <v>6090.4199999999992</v>
      </c>
      <c r="AV24" s="146">
        <f t="shared" si="104"/>
        <v>6293.4199999999992</v>
      </c>
      <c r="AW24" s="146">
        <f t="shared" si="104"/>
        <v>74099.990000000005</v>
      </c>
      <c r="AX24" s="146">
        <f t="shared" si="104"/>
        <v>583928.99</v>
      </c>
      <c r="AY24" s="146">
        <f t="shared" si="104"/>
        <v>6293.4199999999992</v>
      </c>
      <c r="AZ24" s="146">
        <f t="shared" si="104"/>
        <v>5684.369999999999</v>
      </c>
      <c r="BA24" s="146">
        <f t="shared" si="104"/>
        <v>6293.4199999999992</v>
      </c>
      <c r="BB24" s="146">
        <f t="shared" si="104"/>
        <v>6090.4199999999992</v>
      </c>
      <c r="BC24" s="146">
        <f t="shared" si="104"/>
        <v>6293.4199999999992</v>
      </c>
      <c r="BD24" s="146">
        <f t="shared" si="104"/>
        <v>6090.4199999999992</v>
      </c>
      <c r="BE24" s="146">
        <f t="shared" si="104"/>
        <v>6293.4199999999992</v>
      </c>
      <c r="BF24" s="146">
        <f t="shared" si="104"/>
        <v>6293.4199999999992</v>
      </c>
      <c r="BG24" s="146">
        <f t="shared" si="104"/>
        <v>6090.4199999999992</v>
      </c>
      <c r="BH24" s="146">
        <f t="shared" si="104"/>
        <v>6293.4199999999992</v>
      </c>
      <c r="BI24" s="146">
        <f t="shared" si="104"/>
        <v>6090.4199999999992</v>
      </c>
      <c r="BJ24" s="146">
        <f t="shared" si="104"/>
        <v>6293.4199999999992</v>
      </c>
      <c r="BK24" s="146">
        <f t="shared" si="104"/>
        <v>74099.990000000005</v>
      </c>
      <c r="BL24" s="146">
        <f t="shared" si="104"/>
        <v>658028.9800000001</v>
      </c>
      <c r="BM24" s="146">
        <f t="shared" si="104"/>
        <v>6293.4199999999992</v>
      </c>
      <c r="BN24" s="146">
        <f t="shared" si="104"/>
        <v>5684.369999999999</v>
      </c>
      <c r="BO24" s="146">
        <f t="shared" si="104"/>
        <v>6293.4199999999992</v>
      </c>
      <c r="BP24" s="146">
        <f t="shared" si="104"/>
        <v>6090.4199999999992</v>
      </c>
      <c r="BQ24" s="146">
        <f t="shared" si="104"/>
        <v>6293.4199999999992</v>
      </c>
      <c r="BR24" s="146">
        <f t="shared" si="104"/>
        <v>6090.4199999999992</v>
      </c>
      <c r="BS24" s="146">
        <f t="shared" si="104"/>
        <v>6293.4199999999992</v>
      </c>
      <c r="BT24" s="146">
        <f t="shared" si="104"/>
        <v>6293.4199999999992</v>
      </c>
      <c r="BU24" s="146">
        <f t="shared" ref="BU24:CM24" si="105">SUM(BU7:BU22)</f>
        <v>6090.4199999999992</v>
      </c>
      <c r="BV24" s="146">
        <f t="shared" si="105"/>
        <v>6296.8999999999987</v>
      </c>
      <c r="BW24" s="146">
        <f t="shared" si="105"/>
        <v>6099.119999999999</v>
      </c>
      <c r="BX24" s="146">
        <f t="shared" si="105"/>
        <v>6302.4099999999989</v>
      </c>
      <c r="BY24" s="146">
        <f t="shared" si="105"/>
        <v>74121.16</v>
      </c>
      <c r="BZ24" s="146">
        <f t="shared" si="105"/>
        <v>732150.14</v>
      </c>
      <c r="CA24" s="146">
        <f t="shared" si="105"/>
        <v>6302.4099999999989</v>
      </c>
      <c r="CB24" s="146">
        <f t="shared" si="105"/>
        <v>5895.8099999999995</v>
      </c>
      <c r="CC24" s="146">
        <f t="shared" si="105"/>
        <v>6302.4099999999989</v>
      </c>
      <c r="CD24" s="146">
        <f t="shared" si="105"/>
        <v>6099.119999999999</v>
      </c>
      <c r="CE24" s="146">
        <f t="shared" si="105"/>
        <v>6302.4099999999989</v>
      </c>
      <c r="CF24" s="146">
        <f t="shared" si="105"/>
        <v>6099.119999999999</v>
      </c>
      <c r="CG24" s="146">
        <f t="shared" si="105"/>
        <v>6302.4099999999989</v>
      </c>
      <c r="CH24" s="146">
        <f t="shared" si="105"/>
        <v>6302.4099999999989</v>
      </c>
      <c r="CI24" s="146">
        <f t="shared" si="105"/>
        <v>6099.119999999999</v>
      </c>
      <c r="CJ24" s="146">
        <f t="shared" si="105"/>
        <v>6302.4099999999989</v>
      </c>
      <c r="CK24" s="146">
        <f t="shared" si="105"/>
        <v>6099.119999999999</v>
      </c>
      <c r="CL24" s="146">
        <f t="shared" si="105"/>
        <v>6302.4099999999989</v>
      </c>
      <c r="CM24" s="146">
        <f t="shared" si="105"/>
        <v>74409.160000000018</v>
      </c>
      <c r="CN24" s="146"/>
      <c r="CO24" s="146">
        <f>SUM(CO7:CO22)</f>
        <v>6302.4099999999989</v>
      </c>
      <c r="CP24" s="146">
        <f>SUM(CP7:CP22)</f>
        <v>5692.4899999999989</v>
      </c>
      <c r="CQ24" s="146">
        <f>SUM(CQ7:CQ22)</f>
        <v>6302.4099999999989</v>
      </c>
      <c r="CR24" s="146">
        <f>SUM(CR7:CR22)</f>
        <v>6099.119999999999</v>
      </c>
      <c r="CS24" s="146">
        <f>SUM(CS7:CS22)</f>
        <v>6302.4099999999989</v>
      </c>
      <c r="CT24" s="146">
        <f t="shared" ref="CT24:DQ24" si="106">SUM(CT7:CT23)</f>
        <v>6112.2699999999986</v>
      </c>
      <c r="CU24" s="146">
        <f t="shared" si="106"/>
        <v>6320.9399999999987</v>
      </c>
      <c r="CV24" s="146">
        <f t="shared" si="106"/>
        <v>6320.9399999999987</v>
      </c>
      <c r="CW24" s="146">
        <f t="shared" si="106"/>
        <v>6117.0499999999993</v>
      </c>
      <c r="CX24" s="146">
        <f t="shared" si="106"/>
        <v>6320.9399999999987</v>
      </c>
      <c r="CY24" s="146">
        <f t="shared" si="106"/>
        <v>6117.0499999999993</v>
      </c>
      <c r="CZ24" s="146">
        <f t="shared" si="106"/>
        <v>6320.9399999999987</v>
      </c>
      <c r="DA24" s="146">
        <f t="shared" si="106"/>
        <v>74328.970000000016</v>
      </c>
      <c r="DB24" s="146">
        <f t="shared" si="106"/>
        <v>880888.27</v>
      </c>
      <c r="DC24" s="146">
        <f t="shared" si="106"/>
        <v>6320.9399999999987</v>
      </c>
      <c r="DD24" s="146">
        <f t="shared" si="106"/>
        <v>5709.2299999999987</v>
      </c>
      <c r="DE24" s="146">
        <f t="shared" si="106"/>
        <v>6320.9399999999987</v>
      </c>
      <c r="DF24" s="146">
        <f t="shared" si="106"/>
        <v>6117.0499999999993</v>
      </c>
      <c r="DG24" s="146">
        <f t="shared" si="106"/>
        <v>6320.9399999999987</v>
      </c>
      <c r="DH24" s="146">
        <f t="shared" si="106"/>
        <v>6117.0499999999993</v>
      </c>
      <c r="DI24" s="146">
        <f t="shared" si="106"/>
        <v>6320.9399999999987</v>
      </c>
      <c r="DJ24" s="146">
        <f t="shared" si="106"/>
        <v>6320.9399999999987</v>
      </c>
      <c r="DK24" s="146">
        <f t="shared" si="106"/>
        <v>6117.0499999999993</v>
      </c>
      <c r="DL24" s="146">
        <f t="shared" si="106"/>
        <v>6320.9399999999987</v>
      </c>
      <c r="DM24" s="146">
        <f t="shared" si="106"/>
        <v>6117.0499999999993</v>
      </c>
      <c r="DN24" s="146">
        <f t="shared" si="106"/>
        <v>6320.9399999999987</v>
      </c>
      <c r="DO24" s="146">
        <f t="shared" si="106"/>
        <v>74424.010000000009</v>
      </c>
      <c r="DP24" s="146">
        <f t="shared" si="106"/>
        <v>955312.28</v>
      </c>
      <c r="DQ24" s="147">
        <f t="shared" si="106"/>
        <v>729127.07714285725</v>
      </c>
    </row>
    <row r="25" spans="1:129" ht="20.25" customHeight="1" thickBot="1" x14ac:dyDescent="0.2">
      <c r="A25" s="143" t="s">
        <v>91</v>
      </c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</row>
    <row r="26" spans="1:129" ht="51" customHeight="1" x14ac:dyDescent="0.15">
      <c r="A26" s="10">
        <v>41115</v>
      </c>
      <c r="B26" s="5" t="s">
        <v>92</v>
      </c>
      <c r="C26" s="5" t="s">
        <v>93</v>
      </c>
      <c r="D26" s="6" t="s">
        <v>96</v>
      </c>
      <c r="E26" s="6" t="s">
        <v>95</v>
      </c>
      <c r="F26" s="139">
        <v>30503.3</v>
      </c>
      <c r="G26" s="65">
        <f t="shared" ref="G26:G30" si="107">(F26*0.1)</f>
        <v>3050.33</v>
      </c>
      <c r="H26" s="65">
        <f t="shared" ref="H26:H30" si="108">(F26*0.9)</f>
        <v>27452.97</v>
      </c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>
        <f>N26+O26+P26+Q26+R26+S26+T26+U26</f>
        <v>0</v>
      </c>
      <c r="W26" s="65"/>
      <c r="X26" s="65"/>
      <c r="Y26" s="65"/>
      <c r="Z26" s="65"/>
      <c r="AA26" s="65"/>
      <c r="AB26" s="65"/>
      <c r="AC26" s="65">
        <f>ROUND((H26/10/365*6),2)</f>
        <v>45.13</v>
      </c>
      <c r="AD26" s="65">
        <f>ROUND((H26/10/365*31),2)</f>
        <v>233.16</v>
      </c>
      <c r="AE26" s="65">
        <f>ROUND((H26/10/365*30),2)</f>
        <v>225.64</v>
      </c>
      <c r="AF26" s="65">
        <f>ROUND((H26/10/365*31),2)</f>
        <v>233.16</v>
      </c>
      <c r="AG26" s="65">
        <f>ROUND((H26/10/365*30),2)</f>
        <v>225.64</v>
      </c>
      <c r="AH26" s="65">
        <f>ROUND((H26/10/365*31),2)</f>
        <v>233.16</v>
      </c>
      <c r="AI26" s="65">
        <f>SUM(W26:AH26)</f>
        <v>1195.8900000000001</v>
      </c>
      <c r="AJ26" s="65">
        <f>ROUND((V26+W26+X26+Y26+Z26+AA26+AB26+AC26+AD26+AE26+AF26+AG26+AH26),2)</f>
        <v>1195.8900000000001</v>
      </c>
      <c r="AK26" s="65">
        <f>ROUND((H26/10/365*31),2)</f>
        <v>233.16</v>
      </c>
      <c r="AL26" s="65">
        <f>ROUND((H26/10/365*28),2)</f>
        <v>210.6</v>
      </c>
      <c r="AM26" s="65">
        <f>ROUND((H26/10/365*31),2)</f>
        <v>233.16</v>
      </c>
      <c r="AN26" s="65">
        <f>ROUND((H26/10/365*30),2)</f>
        <v>225.64</v>
      </c>
      <c r="AO26" s="65">
        <f>ROUND((H26/10/365*31),2)</f>
        <v>233.16</v>
      </c>
      <c r="AP26" s="65">
        <f>ROUND((H26/10/365*30),2)</f>
        <v>225.64</v>
      </c>
      <c r="AQ26" s="65">
        <f>ROUND((H26/10/365*31),2)</f>
        <v>233.16</v>
      </c>
      <c r="AR26" s="65">
        <f>ROUND((H26/10/365*31),2)</f>
        <v>233.16</v>
      </c>
      <c r="AS26" s="65">
        <f>ROUND((H26/10/365*30),2)</f>
        <v>225.64</v>
      </c>
      <c r="AT26" s="65">
        <f>ROUND((H26/10/365*31),2)</f>
        <v>233.16</v>
      </c>
      <c r="AU26" s="65">
        <f>ROUND((H26/10/365*30),2)</f>
        <v>225.64</v>
      </c>
      <c r="AV26" s="65">
        <f>ROUND((H26/10/365*31),2)</f>
        <v>233.16</v>
      </c>
      <c r="AW26" s="65">
        <f>SUM(AK26:AV26)</f>
        <v>2745.2799999999997</v>
      </c>
      <c r="AX26" s="65">
        <f>ROUND((AJ26+AK26+AL26+AM26+AN26+AO26+AP26+AQ26+AR26+AS26+AT26+AU26+AV26),2)</f>
        <v>3941.17</v>
      </c>
      <c r="AY26" s="65">
        <f>ROUND((H26/10/365*31),2)</f>
        <v>233.16</v>
      </c>
      <c r="AZ26" s="65">
        <f>ROUND((H26/10/365*28),2)</f>
        <v>210.6</v>
      </c>
      <c r="BA26" s="65">
        <f>ROUND((H26/10/365*31),2)</f>
        <v>233.16</v>
      </c>
      <c r="BB26" s="65">
        <f>ROUND((H26/10/365*30),2)</f>
        <v>225.64</v>
      </c>
      <c r="BC26" s="65">
        <f>ROUND((H26/10/365*31),2)</f>
        <v>233.16</v>
      </c>
      <c r="BD26" s="65">
        <f>ROUND((H26/10/365*30),2)</f>
        <v>225.64</v>
      </c>
      <c r="BE26" s="65">
        <f>ROUND((H26/10/365*31),2)</f>
        <v>233.16</v>
      </c>
      <c r="BF26" s="65">
        <f>ROUND((H26/10/365*31),2)</f>
        <v>233.16</v>
      </c>
      <c r="BG26" s="65">
        <f>ROUND((H26/10/365*30),2)</f>
        <v>225.64</v>
      </c>
      <c r="BH26" s="65">
        <f>ROUND((H26/10/365*31),2)</f>
        <v>233.16</v>
      </c>
      <c r="BI26" s="65">
        <f>ROUND((H26/10/365*30),2)</f>
        <v>225.64</v>
      </c>
      <c r="BJ26" s="65">
        <f>ROUND((H26/10/365*31),2)</f>
        <v>233.16</v>
      </c>
      <c r="BK26" s="65">
        <f>SUM(AY26:BJ26)</f>
        <v>2745.2799999999997</v>
      </c>
      <c r="BL26" s="65">
        <f>ROUND((AX26+BK26),2)</f>
        <v>6686.45</v>
      </c>
      <c r="BM26" s="65">
        <f>ROUND((H26/10/365*31),2)</f>
        <v>233.16</v>
      </c>
      <c r="BN26" s="65">
        <f>ROUND((H26/10/365*28),2)</f>
        <v>210.6</v>
      </c>
      <c r="BO26" s="65">
        <f>ROUND((H26/10/365*31),2)</f>
        <v>233.16</v>
      </c>
      <c r="BP26" s="65">
        <f>ROUND((H26/10/365*30),2)</f>
        <v>225.64</v>
      </c>
      <c r="BQ26" s="65">
        <f>ROUND((H26/10/365*31),2)</f>
        <v>233.16</v>
      </c>
      <c r="BR26" s="65">
        <f>ROUND((H26/10/365*30),2)</f>
        <v>225.64</v>
      </c>
      <c r="BS26" s="65">
        <f>ROUND((H26/10/365*31),2)</f>
        <v>233.16</v>
      </c>
      <c r="BT26" s="65">
        <f>ROUND((H26/10/365*31),2)</f>
        <v>233.16</v>
      </c>
      <c r="BU26" s="65">
        <f>ROUND((H26/10/365*30),2)</f>
        <v>225.64</v>
      </c>
      <c r="BV26" s="65">
        <f>ROUND((H26/10/365*31),2)</f>
        <v>233.16</v>
      </c>
      <c r="BW26" s="65">
        <f>ROUND((H26/10/365*30),2)</f>
        <v>225.64</v>
      </c>
      <c r="BX26" s="65">
        <f>ROUND((H26/10/365*31),2)</f>
        <v>233.16</v>
      </c>
      <c r="BY26" s="65">
        <f>SUM(BM26:BX26)</f>
        <v>2745.2799999999997</v>
      </c>
      <c r="BZ26" s="65">
        <f>ROUND((BL26+BY26),2)</f>
        <v>9431.73</v>
      </c>
      <c r="CA26" s="65">
        <f>ROUND((H26/10/365*31),2)</f>
        <v>233.16</v>
      </c>
      <c r="CB26" s="65">
        <f>ROUND((H26/10/365*29),2)</f>
        <v>218.12</v>
      </c>
      <c r="CC26" s="65">
        <f>ROUND((H26/10/365*31),2)</f>
        <v>233.16</v>
      </c>
      <c r="CD26" s="65">
        <f>ROUND((H26/10/365*30),2)</f>
        <v>225.64</v>
      </c>
      <c r="CE26" s="65">
        <f>ROUND((H26/10/365*31),2)</f>
        <v>233.16</v>
      </c>
      <c r="CF26" s="65">
        <f>ROUND((H26/10/365*30),2)</f>
        <v>225.64</v>
      </c>
      <c r="CG26" s="65">
        <f>ROUND((H26/10/365*31),2)</f>
        <v>233.16</v>
      </c>
      <c r="CH26" s="65">
        <f>ROUND((H26/10/365*31),2)</f>
        <v>233.16</v>
      </c>
      <c r="CI26" s="65">
        <f>ROUND((H26/10/365*30),2)</f>
        <v>225.64</v>
      </c>
      <c r="CJ26" s="65">
        <f>ROUND((H26/10/365*31),2)</f>
        <v>233.16</v>
      </c>
      <c r="CK26" s="65">
        <f>ROUND((H26/10/365*30),2)</f>
        <v>225.64</v>
      </c>
      <c r="CL26" s="65">
        <f>ROUND((H26/10/365*31),2)</f>
        <v>233.16</v>
      </c>
      <c r="CM26" s="65">
        <f>SUM(CA26:CL26)</f>
        <v>2752.7999999999997</v>
      </c>
      <c r="CN26" s="66">
        <f>ROUND((BZ26+CM26),2)</f>
        <v>12184.53</v>
      </c>
      <c r="CO26" s="65">
        <f>ROUND((H26/10/365*31),2)</f>
        <v>233.16</v>
      </c>
      <c r="CP26" s="65">
        <f>ROUND((H26/10/365*28),2)</f>
        <v>210.6</v>
      </c>
      <c r="CQ26" s="65">
        <f>ROUND((H26/10/365*31),2)</f>
        <v>233.16</v>
      </c>
      <c r="CR26" s="65">
        <f>ROUND((H26/10/365*30),2)</f>
        <v>225.64</v>
      </c>
      <c r="CS26" s="67">
        <f>ROUND((H26/10/365*31),2)</f>
        <v>233.16</v>
      </c>
      <c r="CT26" s="65">
        <f>ROUND((H26/10/365*30),2)</f>
        <v>225.64</v>
      </c>
      <c r="CU26" s="65">
        <f>ROUND((H26/10/365*31),2)</f>
        <v>233.16</v>
      </c>
      <c r="CV26" s="65">
        <f>ROUND((H26/10/365*31),2)</f>
        <v>233.16</v>
      </c>
      <c r="CW26" s="65">
        <f>ROUND((H26/10/365*30),2)</f>
        <v>225.64</v>
      </c>
      <c r="CX26" s="65">
        <f>ROUND((H26/10/365*31),2)</f>
        <v>233.16</v>
      </c>
      <c r="CY26" s="65">
        <f>ROUND((H26/10/365*30),2)</f>
        <v>225.64</v>
      </c>
      <c r="CZ26" s="65">
        <f>ROUND((H26/10/365*31),2)</f>
        <v>233.16</v>
      </c>
      <c r="DA26" s="66">
        <f>SUM(CO26:CZ26)</f>
        <v>2745.2799999999997</v>
      </c>
      <c r="DB26" s="66">
        <f>ROUND((CN26+DA26),2)</f>
        <v>14929.81</v>
      </c>
      <c r="DC26" s="65">
        <f>ROUND((H26/10/365*31),2)</f>
        <v>233.16</v>
      </c>
      <c r="DD26" s="65">
        <f>ROUND((H26/10/365*28),2)</f>
        <v>210.6</v>
      </c>
      <c r="DE26" s="65">
        <f>ROUND((H26/10/365*31),2)</f>
        <v>233.16</v>
      </c>
      <c r="DF26" s="65">
        <f>ROUND((H26/10/365*30),2)</f>
        <v>225.64</v>
      </c>
      <c r="DG26" s="65">
        <f>ROUND((H26/10/365*31),2)</f>
        <v>233.16</v>
      </c>
      <c r="DH26" s="65">
        <f>ROUND((H26/10/365*30),2)</f>
        <v>225.64</v>
      </c>
      <c r="DI26" s="65">
        <f>ROUND((H26/10/365*31),2)</f>
        <v>233.16</v>
      </c>
      <c r="DJ26" s="65">
        <f>ROUND((H26/10/365*31),2)</f>
        <v>233.16</v>
      </c>
      <c r="DK26" s="65">
        <f>ROUND((H26/10/365*30),2)</f>
        <v>225.64</v>
      </c>
      <c r="DL26" s="65">
        <f>ROUND((H26/10/365*31),2)</f>
        <v>233.16</v>
      </c>
      <c r="DM26" s="65">
        <f>ROUND((H26/10/365*30),2)</f>
        <v>225.64</v>
      </c>
      <c r="DN26" s="65">
        <f>ROUND((H26/10/365*31),2)</f>
        <v>233.16</v>
      </c>
      <c r="DO26" s="66">
        <f t="shared" ref="DO26:DO30" si="109">SUM(DC26:DN26)</f>
        <v>2745.2799999999997</v>
      </c>
      <c r="DP26" s="65">
        <f t="shared" ref="DP26:DP30" si="110">ROUND((DB26+DC26+DD26+DE26+DF26+DG26+DH26+DI26+DJ26+DK26+DL26+DM26+DN26),2)</f>
        <v>17675.09</v>
      </c>
      <c r="DQ26" s="65">
        <f t="shared" ref="DQ26:DQ30" si="111">SUM(F26-DP26)</f>
        <v>12828.21</v>
      </c>
    </row>
    <row r="27" spans="1:129" ht="60.75" customHeight="1" x14ac:dyDescent="0.15">
      <c r="A27" s="10">
        <v>42185</v>
      </c>
      <c r="B27" s="11" t="s">
        <v>98</v>
      </c>
      <c r="C27" s="11" t="s">
        <v>99</v>
      </c>
      <c r="D27" s="6" t="s">
        <v>94</v>
      </c>
      <c r="E27" s="6" t="s">
        <v>100</v>
      </c>
      <c r="F27" s="139">
        <v>19990</v>
      </c>
      <c r="G27" s="65">
        <f>(F27*0.1)</f>
        <v>1999</v>
      </c>
      <c r="H27" s="65">
        <f>(F27*0.9)</f>
        <v>17991</v>
      </c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>
        <v>0</v>
      </c>
      <c r="BS27" s="65">
        <f>ROUND((H27/10/365*23),2)</f>
        <v>113.37</v>
      </c>
      <c r="BT27" s="65">
        <f>ROUND((H27/10/365*31),2)</f>
        <v>152.80000000000001</v>
      </c>
      <c r="BU27" s="65">
        <f>ROUND((H27/10/365*30),2)</f>
        <v>147.87</v>
      </c>
      <c r="BV27" s="65">
        <f>ROUND((H27/10/365*31),2)</f>
        <v>152.80000000000001</v>
      </c>
      <c r="BW27" s="65">
        <f>ROUND((H27/10/365*30),2)</f>
        <v>147.87</v>
      </c>
      <c r="BX27" s="65">
        <f>ROUND((H27/10/365*31),2)</f>
        <v>152.80000000000001</v>
      </c>
      <c r="BY27" s="65">
        <f>SUM(BM27:BX27)</f>
        <v>867.51</v>
      </c>
      <c r="BZ27" s="65">
        <f>ROUND((BL27+BY27),2)</f>
        <v>867.51</v>
      </c>
      <c r="CA27" s="65">
        <f>ROUND((H27/10/365*31),2)</f>
        <v>152.80000000000001</v>
      </c>
      <c r="CB27" s="65">
        <f>ROUND((H27/10/365*29),2)</f>
        <v>142.94</v>
      </c>
      <c r="CC27" s="65">
        <f>ROUND((H27/10/365*31),2)</f>
        <v>152.80000000000001</v>
      </c>
      <c r="CD27" s="65">
        <f>ROUND((H27/10/365*30),2)</f>
        <v>147.87</v>
      </c>
      <c r="CE27" s="65">
        <f>ROUND((H27/10/365*31),2)</f>
        <v>152.80000000000001</v>
      </c>
      <c r="CF27" s="65">
        <f>ROUND((H27/10/365*30),2)</f>
        <v>147.87</v>
      </c>
      <c r="CG27" s="65">
        <f>ROUND((H27/10/365*31),2)</f>
        <v>152.80000000000001</v>
      </c>
      <c r="CH27" s="65">
        <f>ROUND((H27/10/365*31),2)</f>
        <v>152.80000000000001</v>
      </c>
      <c r="CI27" s="65">
        <f>ROUND((H27/10/365*30),2)</f>
        <v>147.87</v>
      </c>
      <c r="CJ27" s="65">
        <f>ROUND((H27/10/365*31),2)</f>
        <v>152.80000000000001</v>
      </c>
      <c r="CK27" s="65">
        <f>ROUND((H27/10/365*30),2)</f>
        <v>147.87</v>
      </c>
      <c r="CL27" s="65">
        <f>ROUND((H27/10/365*31),2)</f>
        <v>152.80000000000001</v>
      </c>
      <c r="CM27" s="65">
        <f>SUM(CA27:CL27)</f>
        <v>1804.0200000000002</v>
      </c>
      <c r="CN27" s="66">
        <f>ROUND((BZ27+CM27),2)</f>
        <v>2671.53</v>
      </c>
      <c r="CO27" s="65">
        <f>ROUND((H27/10/365*31),2)</f>
        <v>152.80000000000001</v>
      </c>
      <c r="CP27" s="65">
        <f>ROUND((H27/10/365*28),2)</f>
        <v>138.01</v>
      </c>
      <c r="CQ27" s="65">
        <f>ROUND((H27/10/365*31),2)</f>
        <v>152.80000000000001</v>
      </c>
      <c r="CR27" s="65">
        <f>ROUND((H27/10/365*30),2)</f>
        <v>147.87</v>
      </c>
      <c r="CS27" s="67">
        <f>ROUND((H27/10/365*31),2)</f>
        <v>152.80000000000001</v>
      </c>
      <c r="CT27" s="65">
        <f>ROUND((H27/10/365*30),2)</f>
        <v>147.87</v>
      </c>
      <c r="CU27" s="65">
        <f>ROUND((H27/10/365*31),2)</f>
        <v>152.80000000000001</v>
      </c>
      <c r="CV27" s="65">
        <f>ROUND((H27/10/365*31),2)</f>
        <v>152.80000000000001</v>
      </c>
      <c r="CW27" s="65">
        <f>ROUND((H27/10/365*30),2)</f>
        <v>147.87</v>
      </c>
      <c r="CX27" s="65">
        <f>ROUND((H27/10/365*31),2)</f>
        <v>152.80000000000001</v>
      </c>
      <c r="CY27" s="65">
        <f>ROUND((H27/10/365*30),2)</f>
        <v>147.87</v>
      </c>
      <c r="CZ27" s="65">
        <f>ROUND((H27/10/365*31),2)</f>
        <v>152.80000000000001</v>
      </c>
      <c r="DA27" s="66">
        <f>SUM(CO27:CZ27)</f>
        <v>1799.09</v>
      </c>
      <c r="DB27" s="66">
        <f>ROUND((CN27+DA27),2)</f>
        <v>4470.62</v>
      </c>
      <c r="DC27" s="65">
        <f>ROUND((H27/10/365*31),2)</f>
        <v>152.80000000000001</v>
      </c>
      <c r="DD27" s="65">
        <f>ROUND((H27/10/365*28),2)</f>
        <v>138.01</v>
      </c>
      <c r="DE27" s="65">
        <f>ROUND((H27/10/365*31),2)</f>
        <v>152.80000000000001</v>
      </c>
      <c r="DF27" s="65">
        <f>ROUND((H27/10/365*30),2)</f>
        <v>147.87</v>
      </c>
      <c r="DG27" s="65">
        <f>ROUND((H27/10/365*31),2)</f>
        <v>152.80000000000001</v>
      </c>
      <c r="DH27" s="65">
        <f>ROUND((H27/10/365*30),2)</f>
        <v>147.87</v>
      </c>
      <c r="DI27" s="65">
        <f>ROUND((H27/10/365*31),2)</f>
        <v>152.80000000000001</v>
      </c>
      <c r="DJ27" s="65">
        <f>ROUND((H27/10/365*31),2)</f>
        <v>152.80000000000001</v>
      </c>
      <c r="DK27" s="65">
        <f>ROUND((H27/10/365*30),2)</f>
        <v>147.87</v>
      </c>
      <c r="DL27" s="65">
        <f>ROUND((H27/10/365*31),2)</f>
        <v>152.80000000000001</v>
      </c>
      <c r="DM27" s="65">
        <f>ROUND((H27/10/365*30),2)</f>
        <v>147.87</v>
      </c>
      <c r="DN27" s="65">
        <f t="shared" ref="DN27:DN29" si="112">ROUND((H27/10/365*31),2)</f>
        <v>152.80000000000001</v>
      </c>
      <c r="DO27" s="66">
        <f>SUM(DC27:DN27)</f>
        <v>1799.09</v>
      </c>
      <c r="DP27" s="65">
        <f>ROUND((DB27+DC27+DD27+DE27+DF27+DG27+DH27+DI27+DJ27+DK27+DL27+DM27+DN27),2)</f>
        <v>6269.71</v>
      </c>
      <c r="DQ27" s="65">
        <f>SUM(F27-DP27)</f>
        <v>13720.29</v>
      </c>
    </row>
    <row r="28" spans="1:129" ht="34.5" customHeight="1" x14ac:dyDescent="0.15">
      <c r="A28" s="12">
        <v>42620</v>
      </c>
      <c r="B28" s="13" t="s">
        <v>101</v>
      </c>
      <c r="C28" s="13" t="s">
        <v>102</v>
      </c>
      <c r="D28" s="14" t="s">
        <v>103</v>
      </c>
      <c r="E28" s="14" t="s">
        <v>104</v>
      </c>
      <c r="F28" s="148">
        <v>15977.38</v>
      </c>
      <c r="G28" s="65">
        <f t="shared" si="107"/>
        <v>1597.7380000000001</v>
      </c>
      <c r="H28" s="65">
        <f t="shared" si="108"/>
        <v>14379.642</v>
      </c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>
        <f>ROUND((H28/10/365*23),2)</f>
        <v>90.61</v>
      </c>
      <c r="CJ28" s="65">
        <f>ROUND((H28/10/365*31),2)</f>
        <v>122.13</v>
      </c>
      <c r="CK28" s="65">
        <f>ROUND((H28/10/365*30),2)</f>
        <v>118.19</v>
      </c>
      <c r="CL28" s="65">
        <f>ROUND((H28/10/365*31),2)</f>
        <v>122.13</v>
      </c>
      <c r="CM28" s="65">
        <f>SUM(CA28:CL28)</f>
        <v>453.06</v>
      </c>
      <c r="CN28" s="66">
        <f>ROUND((BZ28+CM28),2)</f>
        <v>453.06</v>
      </c>
      <c r="CO28" s="65">
        <f>ROUND((H28/10/365*31),2)</f>
        <v>122.13</v>
      </c>
      <c r="CP28" s="65">
        <f>ROUND((H28/10/365*28),2)</f>
        <v>110.31</v>
      </c>
      <c r="CQ28" s="65">
        <f>ROUND((H28/10/365*31),2)</f>
        <v>122.13</v>
      </c>
      <c r="CR28" s="65">
        <f>ROUND((H28/10/365*30),2)</f>
        <v>118.19</v>
      </c>
      <c r="CS28" s="67">
        <f>ROUND((H28/10/365*31),2)</f>
        <v>122.13</v>
      </c>
      <c r="CT28" s="65">
        <f>ROUND((H28/10/365*30),2)</f>
        <v>118.19</v>
      </c>
      <c r="CU28" s="65">
        <f>ROUND((H28/10/365*31),2)</f>
        <v>122.13</v>
      </c>
      <c r="CV28" s="65">
        <f>ROUND((H28/10/365*31),2)</f>
        <v>122.13</v>
      </c>
      <c r="CW28" s="65">
        <f>ROUND((H28/10/365*30),2)</f>
        <v>118.19</v>
      </c>
      <c r="CX28" s="65">
        <f>ROUND((H28/10/365*31),2)</f>
        <v>122.13</v>
      </c>
      <c r="CY28" s="65">
        <f>ROUND((H28/10/365*30),2)</f>
        <v>118.19</v>
      </c>
      <c r="CZ28" s="65">
        <f>ROUND((H28/10/365*31),2)</f>
        <v>122.13</v>
      </c>
      <c r="DA28" s="66">
        <f>SUM(CO28:CZ28)</f>
        <v>1437.98</v>
      </c>
      <c r="DB28" s="66">
        <f>ROUND((CN28+DA28),2)</f>
        <v>1891.04</v>
      </c>
      <c r="DC28" s="65">
        <f>ROUND((H28/10/365*31),2)</f>
        <v>122.13</v>
      </c>
      <c r="DD28" s="65">
        <f>ROUND((H28/10/365*28),2)</f>
        <v>110.31</v>
      </c>
      <c r="DE28" s="65">
        <f>ROUND((H28/10/365*31),2)</f>
        <v>122.13</v>
      </c>
      <c r="DF28" s="65">
        <f>ROUND((H28/10/365*30),2)</f>
        <v>118.19</v>
      </c>
      <c r="DG28" s="65">
        <f>ROUND((H28/10/365*31),2)</f>
        <v>122.13</v>
      </c>
      <c r="DH28" s="65">
        <f>ROUND((H28/10/365*30),2)</f>
        <v>118.19</v>
      </c>
      <c r="DI28" s="65">
        <f>ROUND((H28/10/365*31),2)</f>
        <v>122.13</v>
      </c>
      <c r="DJ28" s="65">
        <f t="shared" ref="DJ28:DJ29" si="113">ROUND((H28/10/365*31),2)</f>
        <v>122.13</v>
      </c>
      <c r="DK28" s="65">
        <f t="shared" ref="DK28:DK29" si="114">ROUND((H28/10/365*30),2)</f>
        <v>118.19</v>
      </c>
      <c r="DL28" s="65">
        <f t="shared" ref="DL28:DL29" si="115">ROUND((H28/10/365*31),2)</f>
        <v>122.13</v>
      </c>
      <c r="DM28" s="65">
        <f t="shared" ref="DM28:DM30" si="116">ROUND((H28/10/365*30),2)</f>
        <v>118.19</v>
      </c>
      <c r="DN28" s="65">
        <f t="shared" si="112"/>
        <v>122.13</v>
      </c>
      <c r="DO28" s="66">
        <f t="shared" si="109"/>
        <v>1437.98</v>
      </c>
      <c r="DP28" s="65">
        <f t="shared" si="110"/>
        <v>3329.02</v>
      </c>
      <c r="DQ28" s="65">
        <f t="shared" si="111"/>
        <v>12648.359999999999</v>
      </c>
      <c r="DX28" s="14"/>
    </row>
    <row r="29" spans="1:129" ht="42" customHeight="1" x14ac:dyDescent="0.15">
      <c r="A29" s="12">
        <v>43168</v>
      </c>
      <c r="B29" s="13" t="s">
        <v>105</v>
      </c>
      <c r="C29" s="25" t="s">
        <v>998</v>
      </c>
      <c r="D29" s="14" t="s">
        <v>103</v>
      </c>
      <c r="E29" s="14"/>
      <c r="F29" s="148">
        <v>38194</v>
      </c>
      <c r="G29" s="65">
        <f t="shared" si="107"/>
        <v>3819.4</v>
      </c>
      <c r="H29" s="65">
        <f t="shared" si="108"/>
        <v>34374.6</v>
      </c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6"/>
      <c r="CO29" s="65"/>
      <c r="CP29" s="65"/>
      <c r="CQ29" s="65"/>
      <c r="CR29" s="65"/>
      <c r="CS29" s="67"/>
      <c r="CT29" s="65"/>
      <c r="CU29" s="65"/>
      <c r="CV29" s="65"/>
      <c r="CW29" s="65"/>
      <c r="CX29" s="65"/>
      <c r="CY29" s="65"/>
      <c r="CZ29" s="65"/>
      <c r="DA29" s="66"/>
      <c r="DB29" s="66"/>
      <c r="DC29" s="65"/>
      <c r="DD29" s="65"/>
      <c r="DE29" s="65">
        <f>ROUND((H29/10/365*22),2)</f>
        <v>207.19</v>
      </c>
      <c r="DF29" s="65">
        <f>ROUND((H29/10/365*30),2)</f>
        <v>282.52999999999997</v>
      </c>
      <c r="DG29" s="65">
        <f>ROUND((H29/10/365*31),2)</f>
        <v>291.95</v>
      </c>
      <c r="DH29" s="65">
        <f>ROUND((H29/10/365*30),2)</f>
        <v>282.52999999999997</v>
      </c>
      <c r="DI29" s="65">
        <f>ROUND((H29/10/365*31),2)</f>
        <v>291.95</v>
      </c>
      <c r="DJ29" s="65">
        <f t="shared" si="113"/>
        <v>291.95</v>
      </c>
      <c r="DK29" s="65">
        <f t="shared" si="114"/>
        <v>282.52999999999997</v>
      </c>
      <c r="DL29" s="65">
        <f t="shared" si="115"/>
        <v>291.95</v>
      </c>
      <c r="DM29" s="65">
        <f t="shared" si="116"/>
        <v>282.52999999999997</v>
      </c>
      <c r="DN29" s="65">
        <f t="shared" si="112"/>
        <v>291.95</v>
      </c>
      <c r="DO29" s="66">
        <f t="shared" si="109"/>
        <v>2797.0599999999995</v>
      </c>
      <c r="DP29" s="65">
        <f t="shared" si="110"/>
        <v>2797.06</v>
      </c>
      <c r="DQ29" s="65">
        <f t="shared" si="111"/>
        <v>35396.94</v>
      </c>
      <c r="DX29" s="15"/>
    </row>
    <row r="30" spans="1:129" ht="29.25" customHeight="1" thickBot="1" x14ac:dyDescent="0.25">
      <c r="A30" s="149">
        <v>43397</v>
      </c>
      <c r="B30" s="27" t="s">
        <v>999</v>
      </c>
      <c r="C30" s="150" t="s">
        <v>1000</v>
      </c>
      <c r="D30" s="120" t="s">
        <v>103</v>
      </c>
      <c r="E30" s="151" t="s">
        <v>1001</v>
      </c>
      <c r="F30" s="152">
        <v>23272</v>
      </c>
      <c r="G30" s="116">
        <f t="shared" si="107"/>
        <v>2327.2000000000003</v>
      </c>
      <c r="H30" s="116">
        <f t="shared" si="108"/>
        <v>20944.8</v>
      </c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8"/>
      <c r="CO30" s="116"/>
      <c r="CP30" s="116"/>
      <c r="CQ30" s="116"/>
      <c r="CR30" s="116"/>
      <c r="CS30" s="119"/>
      <c r="CT30" s="116"/>
      <c r="CU30" s="116"/>
      <c r="CV30" s="116"/>
      <c r="CW30" s="116"/>
      <c r="CX30" s="116"/>
      <c r="CY30" s="116"/>
      <c r="CZ30" s="116"/>
      <c r="DA30" s="118"/>
      <c r="DB30" s="118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>
        <f>ROUND((H30/10/365*7),2)</f>
        <v>40.17</v>
      </c>
      <c r="DM30" s="65">
        <f t="shared" si="116"/>
        <v>172.15</v>
      </c>
      <c r="DN30" s="65">
        <f>ROUND((H30/10/365*31),2)</f>
        <v>177.89</v>
      </c>
      <c r="DO30" s="118">
        <f t="shared" si="109"/>
        <v>390.21</v>
      </c>
      <c r="DP30" s="116">
        <f t="shared" si="110"/>
        <v>390.21</v>
      </c>
      <c r="DQ30" s="116">
        <f t="shared" si="111"/>
        <v>22881.79</v>
      </c>
      <c r="DU30" s="153">
        <v>23272</v>
      </c>
      <c r="DV30" s="15" t="s">
        <v>1002</v>
      </c>
      <c r="DW30" s="151" t="s">
        <v>1001</v>
      </c>
      <c r="DX30" s="154"/>
      <c r="DY30" s="95"/>
    </row>
    <row r="31" spans="1:129" ht="20.25" customHeight="1" thickBot="1" x14ac:dyDescent="0.2">
      <c r="A31" s="155" t="s">
        <v>9</v>
      </c>
      <c r="B31" s="156"/>
      <c r="C31" s="157"/>
      <c r="D31" s="158"/>
      <c r="E31" s="158"/>
      <c r="F31" s="145">
        <f>SUM(F26:F30)</f>
        <v>127936.68000000001</v>
      </c>
      <c r="G31" s="146">
        <f>SUM(G26:G30)</f>
        <v>12793.668000000001</v>
      </c>
      <c r="H31" s="146">
        <f>SUM(H26:H30)</f>
        <v>115143.012</v>
      </c>
      <c r="I31" s="146" t="e">
        <f>SUM(#REF!)</f>
        <v>#REF!</v>
      </c>
      <c r="J31" s="146" t="e">
        <f>SUM(#REF!)</f>
        <v>#REF!</v>
      </c>
      <c r="K31" s="146" t="e">
        <f>SUM(#REF!)</f>
        <v>#REF!</v>
      </c>
      <c r="L31" s="146" t="e">
        <f>SUM(#REF!)</f>
        <v>#REF!</v>
      </c>
      <c r="M31" s="146" t="e">
        <f>SUM(#REF!)</f>
        <v>#REF!</v>
      </c>
      <c r="N31" s="146" t="e">
        <f>SUM(#REF!)</f>
        <v>#REF!</v>
      </c>
      <c r="O31" s="146" t="e">
        <f>SUM(#REF!)</f>
        <v>#REF!</v>
      </c>
      <c r="P31" s="146" t="e">
        <f>SUM(#REF!)</f>
        <v>#REF!</v>
      </c>
      <c r="Q31" s="146" t="e">
        <f>SUM(#REF!)</f>
        <v>#REF!</v>
      </c>
      <c r="R31" s="146" t="e">
        <f>SUM(#REF!)</f>
        <v>#REF!</v>
      </c>
      <c r="S31" s="146" t="e">
        <f>SUM(#REF!)</f>
        <v>#REF!</v>
      </c>
      <c r="T31" s="146" t="e">
        <f>SUM(#REF!)</f>
        <v>#REF!</v>
      </c>
      <c r="U31" s="146" t="e">
        <f>SUM(#REF!)</f>
        <v>#REF!</v>
      </c>
      <c r="V31" s="146">
        <f ca="1">SUM(V26:V188)</f>
        <v>0</v>
      </c>
      <c r="W31" s="146" t="e">
        <f>SUM(#REF!)</f>
        <v>#REF!</v>
      </c>
      <c r="X31" s="146" t="e">
        <f>SUM(#REF!)</f>
        <v>#REF!</v>
      </c>
      <c r="Y31" s="146" t="e">
        <f>SUM(#REF!)</f>
        <v>#REF!</v>
      </c>
      <c r="Z31" s="146" t="e">
        <f>SUM(#REF!)</f>
        <v>#REF!</v>
      </c>
      <c r="AA31" s="146" t="e">
        <f>SUM(#REF!)</f>
        <v>#REF!</v>
      </c>
      <c r="AB31" s="146" t="e">
        <f>SUM(#REF!)</f>
        <v>#REF!</v>
      </c>
      <c r="AC31" s="146">
        <f>SUM(AC26:AC26)</f>
        <v>45.13</v>
      </c>
      <c r="AD31" s="146">
        <f>SUM(AD26:AD26)</f>
        <v>233.16</v>
      </c>
      <c r="AE31" s="146">
        <f>SUM(AE26:AE26)</f>
        <v>225.64</v>
      </c>
      <c r="AF31" s="146">
        <f>SUM(AF26:AF26)</f>
        <v>233.16</v>
      </c>
      <c r="AG31" s="146">
        <f t="shared" ref="AG31:BQ31" ca="1" si="117">SUM(AG26:AG188)</f>
        <v>225.64</v>
      </c>
      <c r="AH31" s="146">
        <f t="shared" ca="1" si="117"/>
        <v>296.74</v>
      </c>
      <c r="AI31" s="146">
        <f t="shared" ca="1" si="117"/>
        <v>1259.47</v>
      </c>
      <c r="AJ31" s="146">
        <f t="shared" ca="1" si="117"/>
        <v>1259.47</v>
      </c>
      <c r="AK31" s="146">
        <f t="shared" ca="1" si="117"/>
        <v>430.27</v>
      </c>
      <c r="AL31" s="146">
        <f t="shared" ca="1" si="117"/>
        <v>388.63</v>
      </c>
      <c r="AM31" s="146">
        <f t="shared" ca="1" si="117"/>
        <v>430.27</v>
      </c>
      <c r="AN31" s="146">
        <f t="shared" ca="1" si="117"/>
        <v>416.39</v>
      </c>
      <c r="AO31" s="146">
        <f t="shared" ca="1" si="117"/>
        <v>430.27</v>
      </c>
      <c r="AP31" s="146">
        <f t="shared" ca="1" si="117"/>
        <v>416.39</v>
      </c>
      <c r="AQ31" s="146">
        <f t="shared" ca="1" si="117"/>
        <v>430.27</v>
      </c>
      <c r="AR31" s="146">
        <f t="shared" ca="1" si="117"/>
        <v>430.27</v>
      </c>
      <c r="AS31" s="146">
        <f t="shared" ca="1" si="117"/>
        <v>416.39</v>
      </c>
      <c r="AT31" s="146">
        <f t="shared" ca="1" si="117"/>
        <v>430.27</v>
      </c>
      <c r="AU31" s="146">
        <f t="shared" ca="1" si="117"/>
        <v>416.39</v>
      </c>
      <c r="AV31" s="146">
        <f t="shared" ca="1" si="117"/>
        <v>430.27</v>
      </c>
      <c r="AW31" s="146">
        <f t="shared" ca="1" si="117"/>
        <v>5066.08</v>
      </c>
      <c r="AX31" s="146">
        <f t="shared" ca="1" si="117"/>
        <v>6325.55</v>
      </c>
      <c r="AY31" s="146">
        <f t="shared" ca="1" si="117"/>
        <v>430.27</v>
      </c>
      <c r="AZ31" s="146">
        <f t="shared" ca="1" si="117"/>
        <v>388.63</v>
      </c>
      <c r="BA31" s="146">
        <f t="shared" ca="1" si="117"/>
        <v>430.27</v>
      </c>
      <c r="BB31" s="146">
        <f t="shared" ca="1" si="117"/>
        <v>416.39</v>
      </c>
      <c r="BC31" s="146">
        <f t="shared" ca="1" si="117"/>
        <v>430.27</v>
      </c>
      <c r="BD31" s="146">
        <f t="shared" ca="1" si="117"/>
        <v>416.39</v>
      </c>
      <c r="BE31" s="146">
        <f t="shared" ca="1" si="117"/>
        <v>430.27</v>
      </c>
      <c r="BF31" s="146">
        <f t="shared" ca="1" si="117"/>
        <v>430.27</v>
      </c>
      <c r="BG31" s="146">
        <f t="shared" ca="1" si="117"/>
        <v>416.39</v>
      </c>
      <c r="BH31" s="146">
        <f t="shared" ca="1" si="117"/>
        <v>430.27</v>
      </c>
      <c r="BI31" s="146">
        <f t="shared" ca="1" si="117"/>
        <v>416.39</v>
      </c>
      <c r="BJ31" s="146">
        <f t="shared" ca="1" si="117"/>
        <v>430.27</v>
      </c>
      <c r="BK31" s="146">
        <f t="shared" ca="1" si="117"/>
        <v>5066.08</v>
      </c>
      <c r="BL31" s="146">
        <f t="shared" ca="1" si="117"/>
        <v>11391.630000000001</v>
      </c>
      <c r="BM31" s="146">
        <f t="shared" ca="1" si="117"/>
        <v>430.27</v>
      </c>
      <c r="BN31" s="146">
        <f t="shared" ca="1" si="117"/>
        <v>388.63</v>
      </c>
      <c r="BO31" s="146">
        <f t="shared" ca="1" si="117"/>
        <v>430.27</v>
      </c>
      <c r="BP31" s="146">
        <f t="shared" ca="1" si="117"/>
        <v>416.39</v>
      </c>
      <c r="BQ31" s="146">
        <f t="shared" ca="1" si="117"/>
        <v>430.27</v>
      </c>
      <c r="BR31" s="146">
        <f t="shared" ref="BR31:BX31" ca="1" si="118">SUM(BR26:BR197)</f>
        <v>416.39</v>
      </c>
      <c r="BS31" s="146">
        <f t="shared" ca="1" si="118"/>
        <v>543.64</v>
      </c>
      <c r="BT31" s="146">
        <f t="shared" ca="1" si="118"/>
        <v>583.06999999999994</v>
      </c>
      <c r="BU31" s="146">
        <f t="shared" ca="1" si="118"/>
        <v>564.26</v>
      </c>
      <c r="BV31" s="146">
        <f t="shared" ca="1" si="118"/>
        <v>583.06999999999994</v>
      </c>
      <c r="BW31" s="146">
        <f t="shared" ca="1" si="118"/>
        <v>564.26</v>
      </c>
      <c r="BX31" s="146">
        <f t="shared" ca="1" si="118"/>
        <v>583.06999999999994</v>
      </c>
      <c r="BY31" s="146">
        <f ca="1">SUM(BM31:BX31)</f>
        <v>5933.5899999999992</v>
      </c>
      <c r="BZ31" s="146">
        <f ca="1">SUM(BN31:BY31)</f>
        <v>11436.91</v>
      </c>
      <c r="CA31" s="146">
        <f t="shared" ref="CA31:CH31" ca="1" si="119">SUM(CA26:CA197)</f>
        <v>583.06999999999994</v>
      </c>
      <c r="CB31" s="146">
        <f t="shared" ca="1" si="119"/>
        <v>545.45000000000005</v>
      </c>
      <c r="CC31" s="146">
        <f t="shared" ca="1" si="119"/>
        <v>583.06999999999994</v>
      </c>
      <c r="CD31" s="146">
        <f t="shared" ca="1" si="119"/>
        <v>564.26</v>
      </c>
      <c r="CE31" s="146">
        <f t="shared" ca="1" si="119"/>
        <v>583.06999999999994</v>
      </c>
      <c r="CF31" s="146">
        <f t="shared" ca="1" si="119"/>
        <v>564.26</v>
      </c>
      <c r="CG31" s="146">
        <f t="shared" ca="1" si="119"/>
        <v>583.06999999999994</v>
      </c>
      <c r="CH31" s="146">
        <f t="shared" ca="1" si="119"/>
        <v>583.06999999999994</v>
      </c>
      <c r="CI31" s="146">
        <f t="shared" ref="CI31:DD31" si="120">SUM(CI26:CI28)</f>
        <v>464.12</v>
      </c>
      <c r="CJ31" s="146">
        <f t="shared" si="120"/>
        <v>508.09000000000003</v>
      </c>
      <c r="CK31" s="146">
        <f t="shared" si="120"/>
        <v>491.7</v>
      </c>
      <c r="CL31" s="146">
        <f t="shared" si="120"/>
        <v>508.09000000000003</v>
      </c>
      <c r="CM31" s="146">
        <f t="shared" si="120"/>
        <v>5009.88</v>
      </c>
      <c r="CN31" s="146">
        <f t="shared" si="120"/>
        <v>15309.12</v>
      </c>
      <c r="CO31" s="146">
        <f t="shared" si="120"/>
        <v>508.09000000000003</v>
      </c>
      <c r="CP31" s="146">
        <f t="shared" si="120"/>
        <v>458.92</v>
      </c>
      <c r="CQ31" s="146">
        <f t="shared" si="120"/>
        <v>508.09000000000003</v>
      </c>
      <c r="CR31" s="146">
        <f t="shared" si="120"/>
        <v>491.7</v>
      </c>
      <c r="CS31" s="146">
        <f t="shared" si="120"/>
        <v>508.09000000000003</v>
      </c>
      <c r="CT31" s="146">
        <f t="shared" si="120"/>
        <v>491.7</v>
      </c>
      <c r="CU31" s="146">
        <f t="shared" si="120"/>
        <v>508.09000000000003</v>
      </c>
      <c r="CV31" s="146">
        <f t="shared" si="120"/>
        <v>508.09000000000003</v>
      </c>
      <c r="CW31" s="146">
        <f t="shared" si="120"/>
        <v>491.7</v>
      </c>
      <c r="CX31" s="146">
        <f t="shared" si="120"/>
        <v>508.09000000000003</v>
      </c>
      <c r="CY31" s="146">
        <f t="shared" si="120"/>
        <v>491.7</v>
      </c>
      <c r="CZ31" s="146">
        <f t="shared" si="120"/>
        <v>508.09000000000003</v>
      </c>
      <c r="DA31" s="146">
        <f t="shared" si="120"/>
        <v>5982.35</v>
      </c>
      <c r="DB31" s="146">
        <f t="shared" si="120"/>
        <v>21291.47</v>
      </c>
      <c r="DC31" s="146">
        <f t="shared" si="120"/>
        <v>508.09000000000003</v>
      </c>
      <c r="DD31" s="146">
        <f t="shared" si="120"/>
        <v>458.92</v>
      </c>
      <c r="DE31" s="146">
        <f t="shared" ref="DE31:DK31" si="121">SUM(DE26:DE29)</f>
        <v>715.28</v>
      </c>
      <c r="DF31" s="146">
        <f t="shared" si="121"/>
        <v>774.23</v>
      </c>
      <c r="DG31" s="146">
        <f t="shared" si="121"/>
        <v>800.04</v>
      </c>
      <c r="DH31" s="146">
        <f t="shared" si="121"/>
        <v>774.23</v>
      </c>
      <c r="DI31" s="146">
        <f t="shared" si="121"/>
        <v>800.04</v>
      </c>
      <c r="DJ31" s="146">
        <f t="shared" si="121"/>
        <v>800.04</v>
      </c>
      <c r="DK31" s="146">
        <f t="shared" si="121"/>
        <v>774.23</v>
      </c>
      <c r="DL31" s="146">
        <f t="shared" ref="DL31:DQ31" si="122">SUM(DL26:DL30)</f>
        <v>840.20999999999992</v>
      </c>
      <c r="DM31" s="146">
        <f t="shared" si="122"/>
        <v>946.38</v>
      </c>
      <c r="DN31" s="146">
        <f t="shared" si="122"/>
        <v>977.93</v>
      </c>
      <c r="DO31" s="146">
        <f t="shared" si="122"/>
        <v>9169.619999999999</v>
      </c>
      <c r="DP31" s="146">
        <f t="shared" si="122"/>
        <v>30461.09</v>
      </c>
      <c r="DQ31" s="147">
        <f t="shared" si="122"/>
        <v>97475.59</v>
      </c>
    </row>
    <row r="32" spans="1:129" ht="20.25" customHeight="1" x14ac:dyDescent="0.15">
      <c r="A32" s="159" t="s">
        <v>106</v>
      </c>
      <c r="B32" s="160"/>
      <c r="C32" s="160"/>
      <c r="D32" s="161"/>
      <c r="E32" s="161"/>
      <c r="F32" s="162"/>
      <c r="G32" s="161"/>
      <c r="H32" s="161"/>
      <c r="I32" s="161"/>
      <c r="J32" s="161"/>
      <c r="K32" s="161"/>
      <c r="L32" s="122"/>
      <c r="M32" s="161"/>
      <c r="N32" s="161"/>
      <c r="O32" s="161"/>
      <c r="P32" s="161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63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</row>
    <row r="33" spans="1:121" ht="57.75" x14ac:dyDescent="0.15">
      <c r="A33" s="10">
        <v>41626</v>
      </c>
      <c r="B33" s="18" t="s">
        <v>128</v>
      </c>
      <c r="C33" s="18" t="s">
        <v>129</v>
      </c>
      <c r="D33" s="17" t="s">
        <v>130</v>
      </c>
      <c r="E33" s="17" t="s">
        <v>131</v>
      </c>
      <c r="F33" s="139">
        <v>3893.13</v>
      </c>
      <c r="G33" s="65">
        <f t="shared" ref="G33:G77" si="123">(F33*0.1)</f>
        <v>389.31300000000005</v>
      </c>
      <c r="H33" s="65">
        <f t="shared" ref="H33:H77" si="124">(F33*0.9)</f>
        <v>3503.817</v>
      </c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>
        <v>0</v>
      </c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>
        <v>0</v>
      </c>
      <c r="AV33" s="65">
        <f>ROUND((H33/5/365*13),2)</f>
        <v>24.96</v>
      </c>
      <c r="AW33" s="65">
        <f>SUM(AK33:AV33)</f>
        <v>24.96</v>
      </c>
      <c r="AX33" s="65">
        <f t="shared" ref="AX33:AX38" si="125">ROUND((AJ33+AK33+AL33+AM33+AN33+AO33+AP33+AQ33+AR33+AS33+AT33+AU33+AV33),2)</f>
        <v>24.96</v>
      </c>
      <c r="AY33" s="65">
        <f>ROUND((H33/5/365*31),2)</f>
        <v>59.52</v>
      </c>
      <c r="AZ33" s="65">
        <f>ROUND((H33/5/365*28),2)</f>
        <v>53.76</v>
      </c>
      <c r="BA33" s="65">
        <f>ROUND((H33/5/365*31),2)</f>
        <v>59.52</v>
      </c>
      <c r="BB33" s="65">
        <f>ROUND((H33/5/365*30),2)</f>
        <v>57.6</v>
      </c>
      <c r="BC33" s="65">
        <f>ROUND((H33/5/365*31),2)</f>
        <v>59.52</v>
      </c>
      <c r="BD33" s="65">
        <f t="shared" ref="BD33:BD38" si="126">ROUND((H33/5/365*30),2)</f>
        <v>57.6</v>
      </c>
      <c r="BE33" s="65">
        <f t="shared" ref="BE33:BE38" si="127">ROUND((H33/5/365*31),2)</f>
        <v>59.52</v>
      </c>
      <c r="BF33" s="65">
        <f t="shared" ref="BF33:BF38" si="128">ROUND((H33/5/365*31),2)</f>
        <v>59.52</v>
      </c>
      <c r="BG33" s="65">
        <f t="shared" ref="BG33:BG38" si="129">ROUND((H33/5/365*30),2)</f>
        <v>57.6</v>
      </c>
      <c r="BH33" s="65">
        <f t="shared" ref="BH33:BH38" si="130">ROUND((H33/5/365*31),2)</f>
        <v>59.52</v>
      </c>
      <c r="BI33" s="65">
        <f t="shared" ref="BI33:BI38" si="131">ROUND((H33/5/365*30),2)</f>
        <v>57.6</v>
      </c>
      <c r="BJ33" s="65">
        <f t="shared" ref="BJ33:BJ38" si="132">ROUND((H33/5/365*31),2)</f>
        <v>59.52</v>
      </c>
      <c r="BK33" s="65">
        <f t="shared" ref="BK33:BK44" si="133">SUM(AY33:BJ33)</f>
        <v>700.8</v>
      </c>
      <c r="BL33" s="65">
        <f t="shared" ref="BL33:BL44" si="134">ROUND((AX33+BK33),2)</f>
        <v>725.76</v>
      </c>
      <c r="BM33" s="65">
        <f t="shared" ref="BM33:BM44" si="135">ROUND((H33/5/365*31),2)</f>
        <v>59.52</v>
      </c>
      <c r="BN33" s="65">
        <f t="shared" ref="BN33:BN44" si="136">ROUND((H33/5/365*28),2)</f>
        <v>53.76</v>
      </c>
      <c r="BO33" s="65">
        <f t="shared" ref="BO33:BO44" si="137">ROUND((H33/5/365*31),2)</f>
        <v>59.52</v>
      </c>
      <c r="BP33" s="65">
        <f t="shared" ref="BP33:BP44" si="138">ROUND((H33/5/365*30),2)</f>
        <v>57.6</v>
      </c>
      <c r="BQ33" s="65">
        <f t="shared" ref="BQ33:BQ44" si="139">ROUND((H33/5/365*31),2)</f>
        <v>59.52</v>
      </c>
      <c r="BR33" s="65">
        <f t="shared" ref="BR33:BR44" si="140">ROUND((H33/5/365*30),2)</f>
        <v>57.6</v>
      </c>
      <c r="BS33" s="65">
        <f t="shared" ref="BS33:BS44" si="141">ROUND((H33/5/365*31),2)</f>
        <v>59.52</v>
      </c>
      <c r="BT33" s="65">
        <f t="shared" ref="BT33:BT44" si="142">ROUND((H33/5/365*31),2)</f>
        <v>59.52</v>
      </c>
      <c r="BU33" s="65">
        <f t="shared" ref="BU33:BU44" si="143">ROUND((H33/5/365*30),2)</f>
        <v>57.6</v>
      </c>
      <c r="BV33" s="65">
        <f t="shared" ref="BV33:BV44" si="144">ROUND((H33/5/365*31),2)</f>
        <v>59.52</v>
      </c>
      <c r="BW33" s="65">
        <f t="shared" ref="BW33:BW45" si="145">ROUND((H33/5/365*30),2)</f>
        <v>57.6</v>
      </c>
      <c r="BX33" s="65">
        <f t="shared" ref="BX33:BX47" si="146">ROUND((H33/5/365*31),2)</f>
        <v>59.52</v>
      </c>
      <c r="BY33" s="65">
        <f t="shared" ref="BY33:BY47" si="147">SUM(BM33:BX33)</f>
        <v>700.8</v>
      </c>
      <c r="BZ33" s="65">
        <f t="shared" ref="BZ33:BZ47" si="148">ROUND((BL33+BY33),2)</f>
        <v>1426.56</v>
      </c>
      <c r="CA33" s="65">
        <f t="shared" ref="CA33:CA47" si="149">ROUND((H33/5/365*31),2)</f>
        <v>59.52</v>
      </c>
      <c r="CB33" s="65">
        <f t="shared" ref="CB33:CB47" si="150">ROUND((H33/5/365*29),2)</f>
        <v>55.68</v>
      </c>
      <c r="CC33" s="65">
        <f t="shared" ref="CC33:CC47" si="151">ROUND((H33/5/365*31),2)</f>
        <v>59.52</v>
      </c>
      <c r="CD33" s="65">
        <f t="shared" ref="CD33:CD47" si="152">ROUND((H33/5/365*30),2)</f>
        <v>57.6</v>
      </c>
      <c r="CE33" s="65">
        <f t="shared" ref="CE33:CE47" si="153">ROUND((H33/5/365*31),2)</f>
        <v>59.52</v>
      </c>
      <c r="CF33" s="65">
        <f t="shared" ref="CF33:CF54" si="154">ROUND((H33/5/365*30),2)</f>
        <v>57.6</v>
      </c>
      <c r="CG33" s="65">
        <f t="shared" ref="CG33:CG54" si="155">ROUND((H33/5/365*31),2)</f>
        <v>59.52</v>
      </c>
      <c r="CH33" s="65">
        <f t="shared" ref="CH33:CH54" si="156">ROUND((H33/5/365*31),2)</f>
        <v>59.52</v>
      </c>
      <c r="CI33" s="65">
        <f t="shared" ref="CI33:CI58" si="157">ROUND((H33/5/365*30),2)</f>
        <v>57.6</v>
      </c>
      <c r="CJ33" s="65">
        <f t="shared" ref="CJ33:CJ58" si="158">ROUND((H33/5/365*31),2)</f>
        <v>59.52</v>
      </c>
      <c r="CK33" s="65">
        <f t="shared" ref="CK33:CK58" si="159">ROUND((H33/5/365*30),2)</f>
        <v>57.6</v>
      </c>
      <c r="CL33" s="65">
        <f t="shared" ref="CL33:CL58" si="160">ROUND((H33/5/365*31),2)</f>
        <v>59.52</v>
      </c>
      <c r="CM33" s="65">
        <f t="shared" ref="CM33:CM66" si="161">SUM(CA33:CL33)</f>
        <v>702.71999999999991</v>
      </c>
      <c r="CN33" s="66">
        <f t="shared" ref="CN33:CN66" si="162">ROUND((BZ33+CM33),2)</f>
        <v>2129.2800000000002</v>
      </c>
      <c r="CO33" s="65">
        <f t="shared" ref="CO33:CO66" si="163">ROUND((H33/5/365*31),2)</f>
        <v>59.52</v>
      </c>
      <c r="CP33" s="65">
        <f t="shared" ref="CP33:CP66" si="164">ROUND((H33/5/365*28),2)</f>
        <v>53.76</v>
      </c>
      <c r="CQ33" s="65">
        <f t="shared" ref="CQ33:CQ66" si="165">ROUND((H33/5/365*31),2)</f>
        <v>59.52</v>
      </c>
      <c r="CR33" s="65">
        <f t="shared" ref="CR33:CR66" si="166">ROUND((H33/5/365*30),2)</f>
        <v>57.6</v>
      </c>
      <c r="CS33" s="67">
        <f t="shared" ref="CS33:CS66" si="167">ROUND((H33/5/365*31),2)</f>
        <v>59.52</v>
      </c>
      <c r="CT33" s="65">
        <f t="shared" ref="CT33:CT67" si="168">ROUND((H33/5/365*30),2)</f>
        <v>57.6</v>
      </c>
      <c r="CU33" s="65">
        <f t="shared" ref="CU33:CU67" si="169">ROUND((H33/5/365*31),2)</f>
        <v>59.52</v>
      </c>
      <c r="CV33" s="65">
        <f t="shared" ref="CV33:CV67" si="170">ROUND((H33/5/365*31),2)</f>
        <v>59.52</v>
      </c>
      <c r="CW33" s="65">
        <f t="shared" ref="CW33:CW69" si="171">ROUND((H33/5/365*30),2)</f>
        <v>57.6</v>
      </c>
      <c r="CX33" s="65">
        <f t="shared" ref="CX33:CX69" si="172">ROUND((H33/5/365*31),2)</f>
        <v>59.52</v>
      </c>
      <c r="CY33" s="65">
        <f t="shared" ref="CY33:CY71" si="173">ROUND((H33/5/365*30),2)</f>
        <v>57.6</v>
      </c>
      <c r="CZ33" s="65">
        <f t="shared" ref="CZ33:CZ72" si="174">ROUND((H33/5/365*31),2)</f>
        <v>59.52</v>
      </c>
      <c r="DA33" s="66">
        <f t="shared" ref="DA33:DA72" si="175">SUM(CO33:CZ33)</f>
        <v>700.8</v>
      </c>
      <c r="DB33" s="66">
        <f t="shared" ref="DB33:DB72" si="176">ROUND((CN33+DA33),2)</f>
        <v>2830.08</v>
      </c>
      <c r="DC33" s="65">
        <f t="shared" ref="DC33:DC72" si="177">ROUND((H33/5/365*31),2)</f>
        <v>59.52</v>
      </c>
      <c r="DD33" s="65">
        <f t="shared" ref="DD33:DD72" si="178">ROUND((H33/5/365*28),2)</f>
        <v>53.76</v>
      </c>
      <c r="DE33" s="65">
        <f t="shared" ref="DE33:DE72" si="179">ROUND((H33/5/365*31),2)</f>
        <v>59.52</v>
      </c>
      <c r="DF33" s="65">
        <f t="shared" ref="DF33:DF74" si="180">ROUND((H33/5/365*30),2)</f>
        <v>57.6</v>
      </c>
      <c r="DG33" s="65">
        <f t="shared" ref="DG33:DG74" si="181">ROUND((H33/5/365*31),2)</f>
        <v>59.52</v>
      </c>
      <c r="DH33" s="65">
        <f t="shared" ref="DH33:DH74" si="182">ROUND((H33/5/365*30),2)</f>
        <v>57.6</v>
      </c>
      <c r="DI33" s="65">
        <f t="shared" ref="DI33:DI77" si="183">ROUND((H33/5/365*31),2)</f>
        <v>59.52</v>
      </c>
      <c r="DJ33" s="65">
        <f t="shared" ref="DJ33:DJ77" si="184">ROUND((H33/5/365*31),2)</f>
        <v>59.52</v>
      </c>
      <c r="DK33" s="65">
        <f t="shared" ref="DK33:DK77" si="185">ROUND((H33/5/365*30),2)</f>
        <v>57.6</v>
      </c>
      <c r="DL33" s="65">
        <f t="shared" ref="DL33:DL77" si="186">ROUND((H33/5/365*31),2)</f>
        <v>59.52</v>
      </c>
      <c r="DM33" s="65">
        <f>ROUND((H33/5/365*30),2)</f>
        <v>57.6</v>
      </c>
      <c r="DN33" s="65">
        <v>32.46</v>
      </c>
      <c r="DO33" s="66">
        <f>SUM(DC33:DN33)</f>
        <v>673.74</v>
      </c>
      <c r="DP33" s="65">
        <f t="shared" ref="DP33:DP77" si="187">ROUND((DB33+DC33+DD33+DE33+DF33+DG33+DH33+DI33+DJ33+DK33+DL33+DM33+DN33),2)</f>
        <v>3503.82</v>
      </c>
      <c r="DQ33" s="65">
        <f>SUM(F33-DP33)</f>
        <v>389.30999999999995</v>
      </c>
    </row>
    <row r="34" spans="1:121" ht="33" x14ac:dyDescent="0.15">
      <c r="A34" s="10">
        <v>41789</v>
      </c>
      <c r="B34" s="18" t="s">
        <v>111</v>
      </c>
      <c r="C34" s="18" t="s">
        <v>132</v>
      </c>
      <c r="D34" s="17" t="s">
        <v>133</v>
      </c>
      <c r="E34" s="18" t="s">
        <v>134</v>
      </c>
      <c r="F34" s="139">
        <v>796.15</v>
      </c>
      <c r="G34" s="65">
        <f t="shared" si="123"/>
        <v>79.615000000000009</v>
      </c>
      <c r="H34" s="65">
        <f t="shared" si="124"/>
        <v>716.53499999999997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65">
        <f t="shared" si="125"/>
        <v>0</v>
      </c>
      <c r="AY34" s="10"/>
      <c r="AZ34" s="10"/>
      <c r="BA34" s="65"/>
      <c r="BB34" s="65"/>
      <c r="BC34" s="65">
        <f>ROUND((H34/5/365*1),2)</f>
        <v>0.39</v>
      </c>
      <c r="BD34" s="65">
        <f t="shared" si="126"/>
        <v>11.78</v>
      </c>
      <c r="BE34" s="65">
        <f t="shared" si="127"/>
        <v>12.17</v>
      </c>
      <c r="BF34" s="65">
        <f t="shared" si="128"/>
        <v>12.17</v>
      </c>
      <c r="BG34" s="65">
        <f t="shared" si="129"/>
        <v>11.78</v>
      </c>
      <c r="BH34" s="65">
        <f t="shared" si="130"/>
        <v>12.17</v>
      </c>
      <c r="BI34" s="65">
        <f t="shared" si="131"/>
        <v>11.78</v>
      </c>
      <c r="BJ34" s="65">
        <f t="shared" si="132"/>
        <v>12.17</v>
      </c>
      <c r="BK34" s="65">
        <f t="shared" si="133"/>
        <v>84.41</v>
      </c>
      <c r="BL34" s="65">
        <f t="shared" si="134"/>
        <v>84.41</v>
      </c>
      <c r="BM34" s="65">
        <f t="shared" si="135"/>
        <v>12.17</v>
      </c>
      <c r="BN34" s="65">
        <f t="shared" si="136"/>
        <v>10.99</v>
      </c>
      <c r="BO34" s="65">
        <f t="shared" si="137"/>
        <v>12.17</v>
      </c>
      <c r="BP34" s="65">
        <f t="shared" si="138"/>
        <v>11.78</v>
      </c>
      <c r="BQ34" s="65">
        <f t="shared" si="139"/>
        <v>12.17</v>
      </c>
      <c r="BR34" s="65">
        <f t="shared" si="140"/>
        <v>11.78</v>
      </c>
      <c r="BS34" s="65">
        <f t="shared" si="141"/>
        <v>12.17</v>
      </c>
      <c r="BT34" s="65">
        <f t="shared" si="142"/>
        <v>12.17</v>
      </c>
      <c r="BU34" s="65">
        <f t="shared" si="143"/>
        <v>11.78</v>
      </c>
      <c r="BV34" s="65">
        <f t="shared" si="144"/>
        <v>12.17</v>
      </c>
      <c r="BW34" s="65">
        <f t="shared" si="145"/>
        <v>11.78</v>
      </c>
      <c r="BX34" s="65">
        <f t="shared" si="146"/>
        <v>12.17</v>
      </c>
      <c r="BY34" s="65">
        <f t="shared" si="147"/>
        <v>143.29999999999998</v>
      </c>
      <c r="BZ34" s="65">
        <f t="shared" si="148"/>
        <v>227.71</v>
      </c>
      <c r="CA34" s="65">
        <f t="shared" si="149"/>
        <v>12.17</v>
      </c>
      <c r="CB34" s="65">
        <f t="shared" si="150"/>
        <v>11.39</v>
      </c>
      <c r="CC34" s="65">
        <f t="shared" si="151"/>
        <v>12.17</v>
      </c>
      <c r="CD34" s="65">
        <f t="shared" si="152"/>
        <v>11.78</v>
      </c>
      <c r="CE34" s="65">
        <f t="shared" si="153"/>
        <v>12.17</v>
      </c>
      <c r="CF34" s="65">
        <f t="shared" si="154"/>
        <v>11.78</v>
      </c>
      <c r="CG34" s="65">
        <f t="shared" si="155"/>
        <v>12.17</v>
      </c>
      <c r="CH34" s="65">
        <f t="shared" si="156"/>
        <v>12.17</v>
      </c>
      <c r="CI34" s="65">
        <f t="shared" si="157"/>
        <v>11.78</v>
      </c>
      <c r="CJ34" s="65">
        <f t="shared" si="158"/>
        <v>12.17</v>
      </c>
      <c r="CK34" s="65">
        <f t="shared" si="159"/>
        <v>11.78</v>
      </c>
      <c r="CL34" s="65">
        <f t="shared" si="160"/>
        <v>12.17</v>
      </c>
      <c r="CM34" s="65">
        <f t="shared" si="161"/>
        <v>143.69999999999999</v>
      </c>
      <c r="CN34" s="66">
        <f t="shared" si="162"/>
        <v>371.41</v>
      </c>
      <c r="CO34" s="65">
        <f t="shared" si="163"/>
        <v>12.17</v>
      </c>
      <c r="CP34" s="65">
        <f t="shared" si="164"/>
        <v>10.99</v>
      </c>
      <c r="CQ34" s="65">
        <f t="shared" si="165"/>
        <v>12.17</v>
      </c>
      <c r="CR34" s="65">
        <f t="shared" si="166"/>
        <v>11.78</v>
      </c>
      <c r="CS34" s="67">
        <f t="shared" si="167"/>
        <v>12.17</v>
      </c>
      <c r="CT34" s="65">
        <f t="shared" si="168"/>
        <v>11.78</v>
      </c>
      <c r="CU34" s="65">
        <f t="shared" si="169"/>
        <v>12.17</v>
      </c>
      <c r="CV34" s="65">
        <f t="shared" si="170"/>
        <v>12.17</v>
      </c>
      <c r="CW34" s="65">
        <f t="shared" si="171"/>
        <v>11.78</v>
      </c>
      <c r="CX34" s="65">
        <f t="shared" si="172"/>
        <v>12.17</v>
      </c>
      <c r="CY34" s="65">
        <f t="shared" si="173"/>
        <v>11.78</v>
      </c>
      <c r="CZ34" s="65">
        <f t="shared" si="174"/>
        <v>12.17</v>
      </c>
      <c r="DA34" s="66">
        <f t="shared" si="175"/>
        <v>143.29999999999998</v>
      </c>
      <c r="DB34" s="66">
        <f t="shared" si="176"/>
        <v>514.71</v>
      </c>
      <c r="DC34" s="65">
        <f t="shared" si="177"/>
        <v>12.17</v>
      </c>
      <c r="DD34" s="65">
        <f t="shared" si="178"/>
        <v>10.99</v>
      </c>
      <c r="DE34" s="65">
        <f t="shared" si="179"/>
        <v>12.17</v>
      </c>
      <c r="DF34" s="65">
        <f t="shared" si="180"/>
        <v>11.78</v>
      </c>
      <c r="DG34" s="65">
        <f t="shared" si="181"/>
        <v>12.17</v>
      </c>
      <c r="DH34" s="65">
        <f t="shared" si="182"/>
        <v>11.78</v>
      </c>
      <c r="DI34" s="65">
        <f t="shared" si="183"/>
        <v>12.17</v>
      </c>
      <c r="DJ34" s="65">
        <f t="shared" si="184"/>
        <v>12.17</v>
      </c>
      <c r="DK34" s="65">
        <f t="shared" si="185"/>
        <v>11.78</v>
      </c>
      <c r="DL34" s="65">
        <f t="shared" si="186"/>
        <v>12.17</v>
      </c>
      <c r="DM34" s="65">
        <f t="shared" ref="DM34:DM77" si="188">ROUND((H34/5/365*30),2)</f>
        <v>11.78</v>
      </c>
      <c r="DN34" s="65">
        <f t="shared" ref="DN34:DN77" si="189">ROUND((H34/5/365*31),2)</f>
        <v>12.17</v>
      </c>
      <c r="DO34" s="66">
        <f t="shared" ref="DO34:DO77" si="190">SUM(DC34:DN34)</f>
        <v>143.29999999999998</v>
      </c>
      <c r="DP34" s="65">
        <f t="shared" si="187"/>
        <v>658.01</v>
      </c>
      <c r="DQ34" s="65">
        <f t="shared" ref="DQ34:DQ77" si="191">SUM(F34-DP34)</f>
        <v>138.13999999999999</v>
      </c>
    </row>
    <row r="35" spans="1:121" ht="33" x14ac:dyDescent="0.15">
      <c r="A35" s="10">
        <v>41789</v>
      </c>
      <c r="B35" s="18" t="s">
        <v>111</v>
      </c>
      <c r="C35" s="18" t="s">
        <v>135</v>
      </c>
      <c r="D35" s="17" t="s">
        <v>136</v>
      </c>
      <c r="E35" s="18" t="s">
        <v>137</v>
      </c>
      <c r="F35" s="139">
        <v>819</v>
      </c>
      <c r="G35" s="65">
        <f t="shared" si="123"/>
        <v>81.900000000000006</v>
      </c>
      <c r="H35" s="65">
        <f t="shared" si="124"/>
        <v>737.1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65">
        <f t="shared" si="125"/>
        <v>0</v>
      </c>
      <c r="AY35" s="10"/>
      <c r="AZ35" s="10"/>
      <c r="BA35" s="65"/>
      <c r="BB35" s="65"/>
      <c r="BC35" s="65">
        <f>ROUND((H35/5/365*1),2)</f>
        <v>0.4</v>
      </c>
      <c r="BD35" s="65">
        <f t="shared" si="126"/>
        <v>12.12</v>
      </c>
      <c r="BE35" s="65">
        <f t="shared" si="127"/>
        <v>12.52</v>
      </c>
      <c r="BF35" s="65">
        <f t="shared" si="128"/>
        <v>12.52</v>
      </c>
      <c r="BG35" s="65">
        <f t="shared" si="129"/>
        <v>12.12</v>
      </c>
      <c r="BH35" s="65">
        <f t="shared" si="130"/>
        <v>12.52</v>
      </c>
      <c r="BI35" s="65">
        <f t="shared" si="131"/>
        <v>12.12</v>
      </c>
      <c r="BJ35" s="65">
        <f t="shared" si="132"/>
        <v>12.52</v>
      </c>
      <c r="BK35" s="65">
        <f t="shared" si="133"/>
        <v>86.84</v>
      </c>
      <c r="BL35" s="65">
        <f t="shared" si="134"/>
        <v>86.84</v>
      </c>
      <c r="BM35" s="65">
        <f t="shared" si="135"/>
        <v>12.52</v>
      </c>
      <c r="BN35" s="65">
        <f t="shared" si="136"/>
        <v>11.31</v>
      </c>
      <c r="BO35" s="65">
        <f t="shared" si="137"/>
        <v>12.52</v>
      </c>
      <c r="BP35" s="65">
        <f t="shared" si="138"/>
        <v>12.12</v>
      </c>
      <c r="BQ35" s="65">
        <f t="shared" si="139"/>
        <v>12.52</v>
      </c>
      <c r="BR35" s="65">
        <f t="shared" si="140"/>
        <v>12.12</v>
      </c>
      <c r="BS35" s="65">
        <f t="shared" si="141"/>
        <v>12.52</v>
      </c>
      <c r="BT35" s="65">
        <f t="shared" si="142"/>
        <v>12.52</v>
      </c>
      <c r="BU35" s="65">
        <f t="shared" si="143"/>
        <v>12.12</v>
      </c>
      <c r="BV35" s="65">
        <f t="shared" si="144"/>
        <v>12.52</v>
      </c>
      <c r="BW35" s="65">
        <f t="shared" si="145"/>
        <v>12.12</v>
      </c>
      <c r="BX35" s="65">
        <f t="shared" si="146"/>
        <v>12.52</v>
      </c>
      <c r="BY35" s="65">
        <f t="shared" si="147"/>
        <v>147.43</v>
      </c>
      <c r="BZ35" s="65">
        <f t="shared" si="148"/>
        <v>234.27</v>
      </c>
      <c r="CA35" s="65">
        <f t="shared" si="149"/>
        <v>12.52</v>
      </c>
      <c r="CB35" s="65">
        <f t="shared" si="150"/>
        <v>11.71</v>
      </c>
      <c r="CC35" s="65">
        <f t="shared" si="151"/>
        <v>12.52</v>
      </c>
      <c r="CD35" s="65">
        <f t="shared" si="152"/>
        <v>12.12</v>
      </c>
      <c r="CE35" s="65">
        <f t="shared" si="153"/>
        <v>12.52</v>
      </c>
      <c r="CF35" s="65">
        <f t="shared" si="154"/>
        <v>12.12</v>
      </c>
      <c r="CG35" s="65">
        <f t="shared" si="155"/>
        <v>12.52</v>
      </c>
      <c r="CH35" s="65">
        <f t="shared" si="156"/>
        <v>12.52</v>
      </c>
      <c r="CI35" s="65">
        <f t="shared" si="157"/>
        <v>12.12</v>
      </c>
      <c r="CJ35" s="65">
        <f t="shared" si="158"/>
        <v>12.52</v>
      </c>
      <c r="CK35" s="65">
        <f t="shared" si="159"/>
        <v>12.12</v>
      </c>
      <c r="CL35" s="65">
        <f t="shared" si="160"/>
        <v>12.52</v>
      </c>
      <c r="CM35" s="65">
        <f t="shared" si="161"/>
        <v>147.83000000000001</v>
      </c>
      <c r="CN35" s="66">
        <f t="shared" si="162"/>
        <v>382.1</v>
      </c>
      <c r="CO35" s="65">
        <f t="shared" si="163"/>
        <v>12.52</v>
      </c>
      <c r="CP35" s="65">
        <f t="shared" si="164"/>
        <v>11.31</v>
      </c>
      <c r="CQ35" s="65">
        <f t="shared" si="165"/>
        <v>12.52</v>
      </c>
      <c r="CR35" s="65">
        <f t="shared" si="166"/>
        <v>12.12</v>
      </c>
      <c r="CS35" s="67">
        <f t="shared" si="167"/>
        <v>12.52</v>
      </c>
      <c r="CT35" s="65">
        <f t="shared" si="168"/>
        <v>12.12</v>
      </c>
      <c r="CU35" s="65">
        <f t="shared" si="169"/>
        <v>12.52</v>
      </c>
      <c r="CV35" s="65">
        <f t="shared" si="170"/>
        <v>12.52</v>
      </c>
      <c r="CW35" s="65">
        <f t="shared" si="171"/>
        <v>12.12</v>
      </c>
      <c r="CX35" s="65">
        <f t="shared" si="172"/>
        <v>12.52</v>
      </c>
      <c r="CY35" s="65">
        <f t="shared" si="173"/>
        <v>12.12</v>
      </c>
      <c r="CZ35" s="65">
        <f t="shared" si="174"/>
        <v>12.52</v>
      </c>
      <c r="DA35" s="66">
        <f t="shared" si="175"/>
        <v>147.43</v>
      </c>
      <c r="DB35" s="66">
        <f t="shared" si="176"/>
        <v>529.53</v>
      </c>
      <c r="DC35" s="65">
        <f t="shared" si="177"/>
        <v>12.52</v>
      </c>
      <c r="DD35" s="65">
        <f t="shared" si="178"/>
        <v>11.31</v>
      </c>
      <c r="DE35" s="65">
        <f t="shared" si="179"/>
        <v>12.52</v>
      </c>
      <c r="DF35" s="65">
        <f t="shared" si="180"/>
        <v>12.12</v>
      </c>
      <c r="DG35" s="65">
        <f t="shared" si="181"/>
        <v>12.52</v>
      </c>
      <c r="DH35" s="65">
        <f t="shared" si="182"/>
        <v>12.12</v>
      </c>
      <c r="DI35" s="65">
        <f t="shared" si="183"/>
        <v>12.52</v>
      </c>
      <c r="DJ35" s="65">
        <f t="shared" si="184"/>
        <v>12.52</v>
      </c>
      <c r="DK35" s="65">
        <f t="shared" si="185"/>
        <v>12.12</v>
      </c>
      <c r="DL35" s="65">
        <f t="shared" si="186"/>
        <v>12.52</v>
      </c>
      <c r="DM35" s="65">
        <f t="shared" si="188"/>
        <v>12.12</v>
      </c>
      <c r="DN35" s="65">
        <f t="shared" si="189"/>
        <v>12.52</v>
      </c>
      <c r="DO35" s="66">
        <f t="shared" si="190"/>
        <v>147.43</v>
      </c>
      <c r="DP35" s="65">
        <f t="shared" si="187"/>
        <v>676.96</v>
      </c>
      <c r="DQ35" s="65">
        <f t="shared" si="191"/>
        <v>142.03999999999996</v>
      </c>
    </row>
    <row r="36" spans="1:121" ht="41.25" x14ac:dyDescent="0.15">
      <c r="A36" s="10">
        <v>41789</v>
      </c>
      <c r="B36" s="18" t="s">
        <v>111</v>
      </c>
      <c r="C36" s="18" t="s">
        <v>138</v>
      </c>
      <c r="D36" s="17" t="s">
        <v>139</v>
      </c>
      <c r="E36" s="18" t="s">
        <v>140</v>
      </c>
      <c r="F36" s="139">
        <v>819</v>
      </c>
      <c r="G36" s="65">
        <f t="shared" si="123"/>
        <v>81.900000000000006</v>
      </c>
      <c r="H36" s="65">
        <f t="shared" si="124"/>
        <v>737.1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65">
        <f t="shared" si="125"/>
        <v>0</v>
      </c>
      <c r="AY36" s="10"/>
      <c r="AZ36" s="10"/>
      <c r="BA36" s="65"/>
      <c r="BB36" s="65"/>
      <c r="BC36" s="65">
        <f>ROUND((H36/5/365*1),2)</f>
        <v>0.4</v>
      </c>
      <c r="BD36" s="65">
        <f t="shared" si="126"/>
        <v>12.12</v>
      </c>
      <c r="BE36" s="65">
        <f t="shared" si="127"/>
        <v>12.52</v>
      </c>
      <c r="BF36" s="65">
        <f t="shared" si="128"/>
        <v>12.52</v>
      </c>
      <c r="BG36" s="65">
        <f t="shared" si="129"/>
        <v>12.12</v>
      </c>
      <c r="BH36" s="65">
        <f t="shared" si="130"/>
        <v>12.52</v>
      </c>
      <c r="BI36" s="65">
        <f t="shared" si="131"/>
        <v>12.12</v>
      </c>
      <c r="BJ36" s="65">
        <f t="shared" si="132"/>
        <v>12.52</v>
      </c>
      <c r="BK36" s="65">
        <f t="shared" si="133"/>
        <v>86.84</v>
      </c>
      <c r="BL36" s="65">
        <f t="shared" si="134"/>
        <v>86.84</v>
      </c>
      <c r="BM36" s="65">
        <f t="shared" si="135"/>
        <v>12.52</v>
      </c>
      <c r="BN36" s="65">
        <f t="shared" si="136"/>
        <v>11.31</v>
      </c>
      <c r="BO36" s="65">
        <f t="shared" si="137"/>
        <v>12.52</v>
      </c>
      <c r="BP36" s="65">
        <f t="shared" si="138"/>
        <v>12.12</v>
      </c>
      <c r="BQ36" s="65">
        <f t="shared" si="139"/>
        <v>12.52</v>
      </c>
      <c r="BR36" s="65">
        <f t="shared" si="140"/>
        <v>12.12</v>
      </c>
      <c r="BS36" s="65">
        <f t="shared" si="141"/>
        <v>12.52</v>
      </c>
      <c r="BT36" s="65">
        <f t="shared" si="142"/>
        <v>12.52</v>
      </c>
      <c r="BU36" s="65">
        <f t="shared" si="143"/>
        <v>12.12</v>
      </c>
      <c r="BV36" s="65">
        <f t="shared" si="144"/>
        <v>12.52</v>
      </c>
      <c r="BW36" s="65">
        <f t="shared" si="145"/>
        <v>12.12</v>
      </c>
      <c r="BX36" s="65">
        <f t="shared" si="146"/>
        <v>12.52</v>
      </c>
      <c r="BY36" s="65">
        <f t="shared" si="147"/>
        <v>147.43</v>
      </c>
      <c r="BZ36" s="65">
        <f t="shared" si="148"/>
        <v>234.27</v>
      </c>
      <c r="CA36" s="65">
        <f t="shared" si="149"/>
        <v>12.52</v>
      </c>
      <c r="CB36" s="65">
        <f t="shared" si="150"/>
        <v>11.71</v>
      </c>
      <c r="CC36" s="65">
        <f t="shared" si="151"/>
        <v>12.52</v>
      </c>
      <c r="CD36" s="65">
        <f t="shared" si="152"/>
        <v>12.12</v>
      </c>
      <c r="CE36" s="65">
        <f t="shared" si="153"/>
        <v>12.52</v>
      </c>
      <c r="CF36" s="65">
        <f t="shared" si="154"/>
        <v>12.12</v>
      </c>
      <c r="CG36" s="65">
        <f t="shared" si="155"/>
        <v>12.52</v>
      </c>
      <c r="CH36" s="65">
        <f t="shared" si="156"/>
        <v>12.52</v>
      </c>
      <c r="CI36" s="65">
        <f t="shared" si="157"/>
        <v>12.12</v>
      </c>
      <c r="CJ36" s="65">
        <f t="shared" si="158"/>
        <v>12.52</v>
      </c>
      <c r="CK36" s="65">
        <f t="shared" si="159"/>
        <v>12.12</v>
      </c>
      <c r="CL36" s="65">
        <f t="shared" si="160"/>
        <v>12.52</v>
      </c>
      <c r="CM36" s="65">
        <f t="shared" si="161"/>
        <v>147.83000000000001</v>
      </c>
      <c r="CN36" s="66">
        <f t="shared" si="162"/>
        <v>382.1</v>
      </c>
      <c r="CO36" s="65">
        <f t="shared" si="163"/>
        <v>12.52</v>
      </c>
      <c r="CP36" s="65">
        <f t="shared" si="164"/>
        <v>11.31</v>
      </c>
      <c r="CQ36" s="65">
        <f t="shared" si="165"/>
        <v>12.52</v>
      </c>
      <c r="CR36" s="65">
        <f t="shared" si="166"/>
        <v>12.12</v>
      </c>
      <c r="CS36" s="67">
        <f t="shared" si="167"/>
        <v>12.52</v>
      </c>
      <c r="CT36" s="65">
        <f t="shared" si="168"/>
        <v>12.12</v>
      </c>
      <c r="CU36" s="65">
        <f t="shared" si="169"/>
        <v>12.52</v>
      </c>
      <c r="CV36" s="65">
        <f t="shared" si="170"/>
        <v>12.52</v>
      </c>
      <c r="CW36" s="65">
        <f t="shared" si="171"/>
        <v>12.12</v>
      </c>
      <c r="CX36" s="65">
        <f t="shared" si="172"/>
        <v>12.52</v>
      </c>
      <c r="CY36" s="65">
        <f t="shared" si="173"/>
        <v>12.12</v>
      </c>
      <c r="CZ36" s="65">
        <f t="shared" si="174"/>
        <v>12.52</v>
      </c>
      <c r="DA36" s="66">
        <f t="shared" si="175"/>
        <v>147.43</v>
      </c>
      <c r="DB36" s="66">
        <f t="shared" si="176"/>
        <v>529.53</v>
      </c>
      <c r="DC36" s="65">
        <f t="shared" si="177"/>
        <v>12.52</v>
      </c>
      <c r="DD36" s="65">
        <f t="shared" si="178"/>
        <v>11.31</v>
      </c>
      <c r="DE36" s="65">
        <f t="shared" si="179"/>
        <v>12.52</v>
      </c>
      <c r="DF36" s="65">
        <f t="shared" si="180"/>
        <v>12.12</v>
      </c>
      <c r="DG36" s="65">
        <f t="shared" si="181"/>
        <v>12.52</v>
      </c>
      <c r="DH36" s="65">
        <f t="shared" si="182"/>
        <v>12.12</v>
      </c>
      <c r="DI36" s="65">
        <f t="shared" si="183"/>
        <v>12.52</v>
      </c>
      <c r="DJ36" s="65">
        <f t="shared" si="184"/>
        <v>12.52</v>
      </c>
      <c r="DK36" s="65">
        <f t="shared" si="185"/>
        <v>12.12</v>
      </c>
      <c r="DL36" s="65">
        <f t="shared" si="186"/>
        <v>12.52</v>
      </c>
      <c r="DM36" s="65">
        <f t="shared" si="188"/>
        <v>12.12</v>
      </c>
      <c r="DN36" s="65">
        <f t="shared" si="189"/>
        <v>12.52</v>
      </c>
      <c r="DO36" s="66">
        <f t="shared" si="190"/>
        <v>147.43</v>
      </c>
      <c r="DP36" s="65">
        <f t="shared" si="187"/>
        <v>676.96</v>
      </c>
      <c r="DQ36" s="65">
        <f t="shared" si="191"/>
        <v>142.03999999999996</v>
      </c>
    </row>
    <row r="37" spans="1:121" ht="33" x14ac:dyDescent="0.15">
      <c r="A37" s="10">
        <v>41789</v>
      </c>
      <c r="B37" s="18" t="s">
        <v>111</v>
      </c>
      <c r="C37" s="18" t="s">
        <v>141</v>
      </c>
      <c r="D37" s="17" t="s">
        <v>142</v>
      </c>
      <c r="E37" s="18" t="s">
        <v>143</v>
      </c>
      <c r="F37" s="139">
        <v>796.15</v>
      </c>
      <c r="G37" s="65">
        <f t="shared" si="123"/>
        <v>79.615000000000009</v>
      </c>
      <c r="H37" s="65">
        <f t="shared" si="124"/>
        <v>716.53499999999997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65">
        <f t="shared" si="125"/>
        <v>0</v>
      </c>
      <c r="AY37" s="10"/>
      <c r="AZ37" s="10"/>
      <c r="BA37" s="65"/>
      <c r="BB37" s="65"/>
      <c r="BC37" s="65">
        <f>ROUND((H37/5/365*1),2)</f>
        <v>0.39</v>
      </c>
      <c r="BD37" s="65">
        <f t="shared" si="126"/>
        <v>11.78</v>
      </c>
      <c r="BE37" s="65">
        <f t="shared" si="127"/>
        <v>12.17</v>
      </c>
      <c r="BF37" s="65">
        <f t="shared" si="128"/>
        <v>12.17</v>
      </c>
      <c r="BG37" s="65">
        <f t="shared" si="129"/>
        <v>11.78</v>
      </c>
      <c r="BH37" s="65">
        <f t="shared" si="130"/>
        <v>12.17</v>
      </c>
      <c r="BI37" s="65">
        <f t="shared" si="131"/>
        <v>11.78</v>
      </c>
      <c r="BJ37" s="65">
        <f t="shared" si="132"/>
        <v>12.17</v>
      </c>
      <c r="BK37" s="65">
        <f t="shared" si="133"/>
        <v>84.41</v>
      </c>
      <c r="BL37" s="65">
        <f t="shared" si="134"/>
        <v>84.41</v>
      </c>
      <c r="BM37" s="65">
        <f t="shared" si="135"/>
        <v>12.17</v>
      </c>
      <c r="BN37" s="65">
        <f t="shared" si="136"/>
        <v>10.99</v>
      </c>
      <c r="BO37" s="65">
        <f t="shared" si="137"/>
        <v>12.17</v>
      </c>
      <c r="BP37" s="65">
        <f t="shared" si="138"/>
        <v>11.78</v>
      </c>
      <c r="BQ37" s="65">
        <f t="shared" si="139"/>
        <v>12.17</v>
      </c>
      <c r="BR37" s="65">
        <f t="shared" si="140"/>
        <v>11.78</v>
      </c>
      <c r="BS37" s="65">
        <f t="shared" si="141"/>
        <v>12.17</v>
      </c>
      <c r="BT37" s="65">
        <f t="shared" si="142"/>
        <v>12.17</v>
      </c>
      <c r="BU37" s="65">
        <f t="shared" si="143"/>
        <v>11.78</v>
      </c>
      <c r="BV37" s="65">
        <f t="shared" si="144"/>
        <v>12.17</v>
      </c>
      <c r="BW37" s="65">
        <f t="shared" si="145"/>
        <v>11.78</v>
      </c>
      <c r="BX37" s="65">
        <f t="shared" si="146"/>
        <v>12.17</v>
      </c>
      <c r="BY37" s="65">
        <f t="shared" si="147"/>
        <v>143.29999999999998</v>
      </c>
      <c r="BZ37" s="65">
        <f t="shared" si="148"/>
        <v>227.71</v>
      </c>
      <c r="CA37" s="65">
        <f t="shared" si="149"/>
        <v>12.17</v>
      </c>
      <c r="CB37" s="65">
        <f t="shared" si="150"/>
        <v>11.39</v>
      </c>
      <c r="CC37" s="65">
        <f t="shared" si="151"/>
        <v>12.17</v>
      </c>
      <c r="CD37" s="65">
        <f t="shared" si="152"/>
        <v>11.78</v>
      </c>
      <c r="CE37" s="65">
        <f t="shared" si="153"/>
        <v>12.17</v>
      </c>
      <c r="CF37" s="65">
        <f t="shared" si="154"/>
        <v>11.78</v>
      </c>
      <c r="CG37" s="65">
        <f t="shared" si="155"/>
        <v>12.17</v>
      </c>
      <c r="CH37" s="65">
        <f t="shared" si="156"/>
        <v>12.17</v>
      </c>
      <c r="CI37" s="65">
        <f t="shared" si="157"/>
        <v>11.78</v>
      </c>
      <c r="CJ37" s="65">
        <f t="shared" si="158"/>
        <v>12.17</v>
      </c>
      <c r="CK37" s="65">
        <f t="shared" si="159"/>
        <v>11.78</v>
      </c>
      <c r="CL37" s="65">
        <f t="shared" si="160"/>
        <v>12.17</v>
      </c>
      <c r="CM37" s="65">
        <f t="shared" si="161"/>
        <v>143.69999999999999</v>
      </c>
      <c r="CN37" s="66">
        <f t="shared" si="162"/>
        <v>371.41</v>
      </c>
      <c r="CO37" s="65">
        <f t="shared" si="163"/>
        <v>12.17</v>
      </c>
      <c r="CP37" s="65">
        <f t="shared" si="164"/>
        <v>10.99</v>
      </c>
      <c r="CQ37" s="65">
        <f t="shared" si="165"/>
        <v>12.17</v>
      </c>
      <c r="CR37" s="65">
        <f t="shared" si="166"/>
        <v>11.78</v>
      </c>
      <c r="CS37" s="67">
        <f t="shared" si="167"/>
        <v>12.17</v>
      </c>
      <c r="CT37" s="65">
        <f t="shared" si="168"/>
        <v>11.78</v>
      </c>
      <c r="CU37" s="65">
        <f t="shared" si="169"/>
        <v>12.17</v>
      </c>
      <c r="CV37" s="65">
        <f t="shared" si="170"/>
        <v>12.17</v>
      </c>
      <c r="CW37" s="65">
        <f t="shared" si="171"/>
        <v>11.78</v>
      </c>
      <c r="CX37" s="65">
        <f t="shared" si="172"/>
        <v>12.17</v>
      </c>
      <c r="CY37" s="65">
        <f t="shared" si="173"/>
        <v>11.78</v>
      </c>
      <c r="CZ37" s="65">
        <f t="shared" si="174"/>
        <v>12.17</v>
      </c>
      <c r="DA37" s="66">
        <f t="shared" si="175"/>
        <v>143.29999999999998</v>
      </c>
      <c r="DB37" s="66">
        <f t="shared" si="176"/>
        <v>514.71</v>
      </c>
      <c r="DC37" s="65">
        <f t="shared" si="177"/>
        <v>12.17</v>
      </c>
      <c r="DD37" s="65">
        <f t="shared" si="178"/>
        <v>10.99</v>
      </c>
      <c r="DE37" s="65">
        <f t="shared" si="179"/>
        <v>12.17</v>
      </c>
      <c r="DF37" s="65">
        <f t="shared" si="180"/>
        <v>11.78</v>
      </c>
      <c r="DG37" s="65">
        <f t="shared" si="181"/>
        <v>12.17</v>
      </c>
      <c r="DH37" s="65">
        <f t="shared" si="182"/>
        <v>11.78</v>
      </c>
      <c r="DI37" s="65">
        <f t="shared" si="183"/>
        <v>12.17</v>
      </c>
      <c r="DJ37" s="65">
        <f t="shared" si="184"/>
        <v>12.17</v>
      </c>
      <c r="DK37" s="65">
        <f t="shared" si="185"/>
        <v>11.78</v>
      </c>
      <c r="DL37" s="65">
        <f t="shared" si="186"/>
        <v>12.17</v>
      </c>
      <c r="DM37" s="65">
        <f t="shared" si="188"/>
        <v>11.78</v>
      </c>
      <c r="DN37" s="65">
        <f t="shared" si="189"/>
        <v>12.17</v>
      </c>
      <c r="DO37" s="66">
        <f t="shared" si="190"/>
        <v>143.29999999999998</v>
      </c>
      <c r="DP37" s="65">
        <f t="shared" si="187"/>
        <v>658.01</v>
      </c>
      <c r="DQ37" s="65">
        <f t="shared" si="191"/>
        <v>138.13999999999999</v>
      </c>
    </row>
    <row r="38" spans="1:121" ht="33" x14ac:dyDescent="0.15">
      <c r="A38" s="10">
        <v>41789</v>
      </c>
      <c r="B38" s="18" t="s">
        <v>111</v>
      </c>
      <c r="C38" s="18" t="s">
        <v>144</v>
      </c>
      <c r="D38" s="17" t="s">
        <v>145</v>
      </c>
      <c r="E38" s="18" t="s">
        <v>146</v>
      </c>
      <c r="F38" s="139">
        <v>796.15</v>
      </c>
      <c r="G38" s="65">
        <f t="shared" si="123"/>
        <v>79.615000000000009</v>
      </c>
      <c r="H38" s="65">
        <f t="shared" si="124"/>
        <v>716.53499999999997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65">
        <f t="shared" si="125"/>
        <v>0</v>
      </c>
      <c r="AY38" s="10"/>
      <c r="AZ38" s="10"/>
      <c r="BA38" s="65"/>
      <c r="BB38" s="65"/>
      <c r="BC38" s="65">
        <f>ROUND((H38/5/365*1),2)</f>
        <v>0.39</v>
      </c>
      <c r="BD38" s="65">
        <f t="shared" si="126"/>
        <v>11.78</v>
      </c>
      <c r="BE38" s="65">
        <f t="shared" si="127"/>
        <v>12.17</v>
      </c>
      <c r="BF38" s="65">
        <f t="shared" si="128"/>
        <v>12.17</v>
      </c>
      <c r="BG38" s="65">
        <f t="shared" si="129"/>
        <v>11.78</v>
      </c>
      <c r="BH38" s="65">
        <f t="shared" si="130"/>
        <v>12.17</v>
      </c>
      <c r="BI38" s="65">
        <f t="shared" si="131"/>
        <v>11.78</v>
      </c>
      <c r="BJ38" s="65">
        <f t="shared" si="132"/>
        <v>12.17</v>
      </c>
      <c r="BK38" s="65">
        <f t="shared" si="133"/>
        <v>84.41</v>
      </c>
      <c r="BL38" s="65">
        <f t="shared" si="134"/>
        <v>84.41</v>
      </c>
      <c r="BM38" s="65">
        <f t="shared" si="135"/>
        <v>12.17</v>
      </c>
      <c r="BN38" s="65">
        <f t="shared" si="136"/>
        <v>10.99</v>
      </c>
      <c r="BO38" s="65">
        <f t="shared" si="137"/>
        <v>12.17</v>
      </c>
      <c r="BP38" s="65">
        <f t="shared" si="138"/>
        <v>11.78</v>
      </c>
      <c r="BQ38" s="65">
        <f t="shared" si="139"/>
        <v>12.17</v>
      </c>
      <c r="BR38" s="65">
        <f t="shared" si="140"/>
        <v>11.78</v>
      </c>
      <c r="BS38" s="65">
        <f t="shared" si="141"/>
        <v>12.17</v>
      </c>
      <c r="BT38" s="65">
        <f t="shared" si="142"/>
        <v>12.17</v>
      </c>
      <c r="BU38" s="65">
        <f t="shared" si="143"/>
        <v>11.78</v>
      </c>
      <c r="BV38" s="65">
        <f t="shared" si="144"/>
        <v>12.17</v>
      </c>
      <c r="BW38" s="65">
        <f t="shared" si="145"/>
        <v>11.78</v>
      </c>
      <c r="BX38" s="65">
        <f t="shared" si="146"/>
        <v>12.17</v>
      </c>
      <c r="BY38" s="65">
        <f t="shared" si="147"/>
        <v>143.29999999999998</v>
      </c>
      <c r="BZ38" s="65">
        <f t="shared" si="148"/>
        <v>227.71</v>
      </c>
      <c r="CA38" s="65">
        <f t="shared" si="149"/>
        <v>12.17</v>
      </c>
      <c r="CB38" s="65">
        <f t="shared" si="150"/>
        <v>11.39</v>
      </c>
      <c r="CC38" s="65">
        <f t="shared" si="151"/>
        <v>12.17</v>
      </c>
      <c r="CD38" s="65">
        <f t="shared" si="152"/>
        <v>11.78</v>
      </c>
      <c r="CE38" s="65">
        <f t="shared" si="153"/>
        <v>12.17</v>
      </c>
      <c r="CF38" s="65">
        <f t="shared" si="154"/>
        <v>11.78</v>
      </c>
      <c r="CG38" s="65">
        <f t="shared" si="155"/>
        <v>12.17</v>
      </c>
      <c r="CH38" s="65">
        <f t="shared" si="156"/>
        <v>12.17</v>
      </c>
      <c r="CI38" s="65">
        <f t="shared" si="157"/>
        <v>11.78</v>
      </c>
      <c r="CJ38" s="65">
        <f t="shared" si="158"/>
        <v>12.17</v>
      </c>
      <c r="CK38" s="65">
        <f t="shared" si="159"/>
        <v>11.78</v>
      </c>
      <c r="CL38" s="65">
        <f t="shared" si="160"/>
        <v>12.17</v>
      </c>
      <c r="CM38" s="65">
        <f t="shared" si="161"/>
        <v>143.69999999999999</v>
      </c>
      <c r="CN38" s="66">
        <f t="shared" si="162"/>
        <v>371.41</v>
      </c>
      <c r="CO38" s="65">
        <f t="shared" si="163"/>
        <v>12.17</v>
      </c>
      <c r="CP38" s="65">
        <f t="shared" si="164"/>
        <v>10.99</v>
      </c>
      <c r="CQ38" s="65">
        <f t="shared" si="165"/>
        <v>12.17</v>
      </c>
      <c r="CR38" s="65">
        <f t="shared" si="166"/>
        <v>11.78</v>
      </c>
      <c r="CS38" s="67">
        <f t="shared" si="167"/>
        <v>12.17</v>
      </c>
      <c r="CT38" s="65">
        <f t="shared" si="168"/>
        <v>11.78</v>
      </c>
      <c r="CU38" s="65">
        <f t="shared" si="169"/>
        <v>12.17</v>
      </c>
      <c r="CV38" s="65">
        <f t="shared" si="170"/>
        <v>12.17</v>
      </c>
      <c r="CW38" s="65">
        <f t="shared" si="171"/>
        <v>11.78</v>
      </c>
      <c r="CX38" s="65">
        <f t="shared" si="172"/>
        <v>12.17</v>
      </c>
      <c r="CY38" s="65">
        <f t="shared" si="173"/>
        <v>11.78</v>
      </c>
      <c r="CZ38" s="65">
        <f t="shared" si="174"/>
        <v>12.17</v>
      </c>
      <c r="DA38" s="66">
        <f t="shared" si="175"/>
        <v>143.29999999999998</v>
      </c>
      <c r="DB38" s="66">
        <f t="shared" si="176"/>
        <v>514.71</v>
      </c>
      <c r="DC38" s="65">
        <f t="shared" si="177"/>
        <v>12.17</v>
      </c>
      <c r="DD38" s="65">
        <f t="shared" si="178"/>
        <v>10.99</v>
      </c>
      <c r="DE38" s="65">
        <f t="shared" si="179"/>
        <v>12.17</v>
      </c>
      <c r="DF38" s="65">
        <f t="shared" si="180"/>
        <v>11.78</v>
      </c>
      <c r="DG38" s="65">
        <f t="shared" si="181"/>
        <v>12.17</v>
      </c>
      <c r="DH38" s="65">
        <f t="shared" si="182"/>
        <v>11.78</v>
      </c>
      <c r="DI38" s="65">
        <f t="shared" si="183"/>
        <v>12.17</v>
      </c>
      <c r="DJ38" s="65">
        <f t="shared" si="184"/>
        <v>12.17</v>
      </c>
      <c r="DK38" s="65">
        <f t="shared" si="185"/>
        <v>11.78</v>
      </c>
      <c r="DL38" s="65">
        <f t="shared" si="186"/>
        <v>12.17</v>
      </c>
      <c r="DM38" s="65">
        <f t="shared" si="188"/>
        <v>11.78</v>
      </c>
      <c r="DN38" s="65">
        <f t="shared" si="189"/>
        <v>12.17</v>
      </c>
      <c r="DO38" s="66">
        <f t="shared" si="190"/>
        <v>143.29999999999998</v>
      </c>
      <c r="DP38" s="65">
        <f t="shared" si="187"/>
        <v>658.01</v>
      </c>
      <c r="DQ38" s="65">
        <f t="shared" si="191"/>
        <v>138.13999999999999</v>
      </c>
    </row>
    <row r="39" spans="1:121" ht="16.5" x14ac:dyDescent="0.15">
      <c r="A39" s="10">
        <v>41977</v>
      </c>
      <c r="B39" s="11" t="s">
        <v>147</v>
      </c>
      <c r="C39" s="11" t="s">
        <v>148</v>
      </c>
      <c r="D39" s="18" t="s">
        <v>103</v>
      </c>
      <c r="E39" s="19" t="s">
        <v>149</v>
      </c>
      <c r="F39" s="139">
        <v>940.44</v>
      </c>
      <c r="G39" s="65">
        <f t="shared" si="123"/>
        <v>94.044000000000011</v>
      </c>
      <c r="H39" s="65">
        <f t="shared" si="124"/>
        <v>846.39600000000007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65"/>
      <c r="AY39" s="10"/>
      <c r="AZ39" s="10"/>
      <c r="BA39" s="65"/>
      <c r="BB39" s="65"/>
      <c r="BC39" s="65"/>
      <c r="BD39" s="65"/>
      <c r="BE39" s="65"/>
      <c r="BF39" s="65"/>
      <c r="BG39" s="65"/>
      <c r="BH39" s="65"/>
      <c r="BI39" s="65"/>
      <c r="BJ39" s="65">
        <f>ROUND((H39/5/365*27),2)</f>
        <v>12.52</v>
      </c>
      <c r="BK39" s="65">
        <f t="shared" si="133"/>
        <v>12.52</v>
      </c>
      <c r="BL39" s="65">
        <f t="shared" si="134"/>
        <v>12.52</v>
      </c>
      <c r="BM39" s="65">
        <f t="shared" si="135"/>
        <v>14.38</v>
      </c>
      <c r="BN39" s="65">
        <f t="shared" si="136"/>
        <v>12.99</v>
      </c>
      <c r="BO39" s="65">
        <f t="shared" si="137"/>
        <v>14.38</v>
      </c>
      <c r="BP39" s="65">
        <f t="shared" si="138"/>
        <v>13.91</v>
      </c>
      <c r="BQ39" s="65">
        <f t="shared" si="139"/>
        <v>14.38</v>
      </c>
      <c r="BR39" s="65">
        <f t="shared" si="140"/>
        <v>13.91</v>
      </c>
      <c r="BS39" s="65">
        <f t="shared" si="141"/>
        <v>14.38</v>
      </c>
      <c r="BT39" s="65">
        <f t="shared" si="142"/>
        <v>14.38</v>
      </c>
      <c r="BU39" s="65">
        <f t="shared" si="143"/>
        <v>13.91</v>
      </c>
      <c r="BV39" s="65">
        <f t="shared" si="144"/>
        <v>14.38</v>
      </c>
      <c r="BW39" s="65">
        <f t="shared" si="145"/>
        <v>13.91</v>
      </c>
      <c r="BX39" s="65">
        <f t="shared" si="146"/>
        <v>14.38</v>
      </c>
      <c r="BY39" s="65">
        <f t="shared" si="147"/>
        <v>169.28999999999996</v>
      </c>
      <c r="BZ39" s="65">
        <f t="shared" si="148"/>
        <v>181.81</v>
      </c>
      <c r="CA39" s="65">
        <f t="shared" si="149"/>
        <v>14.38</v>
      </c>
      <c r="CB39" s="65">
        <f t="shared" si="150"/>
        <v>13.45</v>
      </c>
      <c r="CC39" s="65">
        <f t="shared" si="151"/>
        <v>14.38</v>
      </c>
      <c r="CD39" s="65">
        <f t="shared" si="152"/>
        <v>13.91</v>
      </c>
      <c r="CE39" s="65">
        <f t="shared" si="153"/>
        <v>14.38</v>
      </c>
      <c r="CF39" s="65">
        <f t="shared" si="154"/>
        <v>13.91</v>
      </c>
      <c r="CG39" s="65">
        <f t="shared" si="155"/>
        <v>14.38</v>
      </c>
      <c r="CH39" s="65">
        <f t="shared" si="156"/>
        <v>14.38</v>
      </c>
      <c r="CI39" s="65">
        <f t="shared" si="157"/>
        <v>13.91</v>
      </c>
      <c r="CJ39" s="65">
        <f t="shared" si="158"/>
        <v>14.38</v>
      </c>
      <c r="CK39" s="65">
        <f t="shared" si="159"/>
        <v>13.91</v>
      </c>
      <c r="CL39" s="65">
        <f t="shared" si="160"/>
        <v>14.38</v>
      </c>
      <c r="CM39" s="65">
        <f t="shared" si="161"/>
        <v>169.74999999999997</v>
      </c>
      <c r="CN39" s="66">
        <f t="shared" si="162"/>
        <v>351.56</v>
      </c>
      <c r="CO39" s="65">
        <f t="shared" si="163"/>
        <v>14.38</v>
      </c>
      <c r="CP39" s="65">
        <f t="shared" si="164"/>
        <v>12.99</v>
      </c>
      <c r="CQ39" s="65">
        <f t="shared" si="165"/>
        <v>14.38</v>
      </c>
      <c r="CR39" s="65">
        <f t="shared" si="166"/>
        <v>13.91</v>
      </c>
      <c r="CS39" s="67">
        <f t="shared" si="167"/>
        <v>14.38</v>
      </c>
      <c r="CT39" s="65">
        <f t="shared" si="168"/>
        <v>13.91</v>
      </c>
      <c r="CU39" s="65">
        <f t="shared" si="169"/>
        <v>14.38</v>
      </c>
      <c r="CV39" s="65">
        <f t="shared" si="170"/>
        <v>14.38</v>
      </c>
      <c r="CW39" s="65">
        <f t="shared" si="171"/>
        <v>13.91</v>
      </c>
      <c r="CX39" s="65">
        <f t="shared" si="172"/>
        <v>14.38</v>
      </c>
      <c r="CY39" s="65">
        <f t="shared" si="173"/>
        <v>13.91</v>
      </c>
      <c r="CZ39" s="65">
        <f t="shared" si="174"/>
        <v>14.38</v>
      </c>
      <c r="DA39" s="66">
        <f t="shared" si="175"/>
        <v>169.28999999999996</v>
      </c>
      <c r="DB39" s="66">
        <f t="shared" si="176"/>
        <v>520.85</v>
      </c>
      <c r="DC39" s="65">
        <f t="shared" si="177"/>
        <v>14.38</v>
      </c>
      <c r="DD39" s="65">
        <f t="shared" si="178"/>
        <v>12.99</v>
      </c>
      <c r="DE39" s="65">
        <f t="shared" si="179"/>
        <v>14.38</v>
      </c>
      <c r="DF39" s="65">
        <f t="shared" si="180"/>
        <v>13.91</v>
      </c>
      <c r="DG39" s="65">
        <f t="shared" si="181"/>
        <v>14.38</v>
      </c>
      <c r="DH39" s="65">
        <f t="shared" si="182"/>
        <v>13.91</v>
      </c>
      <c r="DI39" s="65">
        <f t="shared" si="183"/>
        <v>14.38</v>
      </c>
      <c r="DJ39" s="65">
        <f t="shared" si="184"/>
        <v>14.38</v>
      </c>
      <c r="DK39" s="65">
        <f t="shared" si="185"/>
        <v>13.91</v>
      </c>
      <c r="DL39" s="65">
        <f t="shared" si="186"/>
        <v>14.38</v>
      </c>
      <c r="DM39" s="65">
        <f t="shared" si="188"/>
        <v>13.91</v>
      </c>
      <c r="DN39" s="65">
        <f t="shared" si="189"/>
        <v>14.38</v>
      </c>
      <c r="DO39" s="66">
        <f t="shared" si="190"/>
        <v>169.28999999999996</v>
      </c>
      <c r="DP39" s="65">
        <f t="shared" si="187"/>
        <v>690.14</v>
      </c>
      <c r="DQ39" s="65">
        <f t="shared" si="191"/>
        <v>250.30000000000007</v>
      </c>
    </row>
    <row r="40" spans="1:121" ht="49.5" x14ac:dyDescent="0.15">
      <c r="A40" s="10">
        <v>41988</v>
      </c>
      <c r="B40" s="11" t="s">
        <v>111</v>
      </c>
      <c r="C40" s="11" t="s">
        <v>150</v>
      </c>
      <c r="D40" s="11" t="s">
        <v>96</v>
      </c>
      <c r="E40" s="18" t="s">
        <v>151</v>
      </c>
      <c r="F40" s="139">
        <v>1650</v>
      </c>
      <c r="G40" s="65">
        <f t="shared" si="123"/>
        <v>165</v>
      </c>
      <c r="H40" s="65">
        <f t="shared" si="124"/>
        <v>1485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65"/>
      <c r="AY40" s="10"/>
      <c r="AZ40" s="10"/>
      <c r="BA40" s="65"/>
      <c r="BB40" s="65"/>
      <c r="BC40" s="65"/>
      <c r="BD40" s="65"/>
      <c r="BE40" s="65"/>
      <c r="BF40" s="65"/>
      <c r="BG40" s="65"/>
      <c r="BH40" s="65"/>
      <c r="BI40" s="65"/>
      <c r="BJ40" s="65">
        <f>ROUND((H40/5/365*16),2)</f>
        <v>13.02</v>
      </c>
      <c r="BK40" s="65">
        <f t="shared" si="133"/>
        <v>13.02</v>
      </c>
      <c r="BL40" s="65">
        <f t="shared" si="134"/>
        <v>13.02</v>
      </c>
      <c r="BM40" s="65">
        <f t="shared" si="135"/>
        <v>25.22</v>
      </c>
      <c r="BN40" s="65">
        <f t="shared" si="136"/>
        <v>22.78</v>
      </c>
      <c r="BO40" s="65">
        <f t="shared" si="137"/>
        <v>25.22</v>
      </c>
      <c r="BP40" s="65">
        <f t="shared" si="138"/>
        <v>24.41</v>
      </c>
      <c r="BQ40" s="65">
        <f t="shared" si="139"/>
        <v>25.22</v>
      </c>
      <c r="BR40" s="65">
        <f t="shared" si="140"/>
        <v>24.41</v>
      </c>
      <c r="BS40" s="65">
        <f t="shared" si="141"/>
        <v>25.22</v>
      </c>
      <c r="BT40" s="65">
        <f t="shared" si="142"/>
        <v>25.22</v>
      </c>
      <c r="BU40" s="65">
        <f t="shared" si="143"/>
        <v>24.41</v>
      </c>
      <c r="BV40" s="65">
        <f t="shared" si="144"/>
        <v>25.22</v>
      </c>
      <c r="BW40" s="65">
        <f t="shared" si="145"/>
        <v>24.41</v>
      </c>
      <c r="BX40" s="65">
        <f t="shared" si="146"/>
        <v>25.22</v>
      </c>
      <c r="BY40" s="65">
        <f t="shared" si="147"/>
        <v>296.96000000000004</v>
      </c>
      <c r="BZ40" s="65">
        <f t="shared" si="148"/>
        <v>309.98</v>
      </c>
      <c r="CA40" s="65">
        <f t="shared" si="149"/>
        <v>25.22</v>
      </c>
      <c r="CB40" s="65">
        <f t="shared" si="150"/>
        <v>23.6</v>
      </c>
      <c r="CC40" s="65">
        <f t="shared" si="151"/>
        <v>25.22</v>
      </c>
      <c r="CD40" s="65">
        <f t="shared" si="152"/>
        <v>24.41</v>
      </c>
      <c r="CE40" s="65">
        <f t="shared" si="153"/>
        <v>25.22</v>
      </c>
      <c r="CF40" s="65">
        <f t="shared" si="154"/>
        <v>24.41</v>
      </c>
      <c r="CG40" s="65">
        <f t="shared" si="155"/>
        <v>25.22</v>
      </c>
      <c r="CH40" s="65">
        <f t="shared" si="156"/>
        <v>25.22</v>
      </c>
      <c r="CI40" s="65">
        <f t="shared" si="157"/>
        <v>24.41</v>
      </c>
      <c r="CJ40" s="65">
        <f t="shared" si="158"/>
        <v>25.22</v>
      </c>
      <c r="CK40" s="65">
        <f t="shared" si="159"/>
        <v>24.41</v>
      </c>
      <c r="CL40" s="65">
        <f t="shared" si="160"/>
        <v>25.22</v>
      </c>
      <c r="CM40" s="65">
        <f t="shared" si="161"/>
        <v>297.77999999999997</v>
      </c>
      <c r="CN40" s="66">
        <f t="shared" si="162"/>
        <v>607.76</v>
      </c>
      <c r="CO40" s="65">
        <f t="shared" si="163"/>
        <v>25.22</v>
      </c>
      <c r="CP40" s="65">
        <f t="shared" si="164"/>
        <v>22.78</v>
      </c>
      <c r="CQ40" s="65">
        <f t="shared" si="165"/>
        <v>25.22</v>
      </c>
      <c r="CR40" s="65">
        <f t="shared" si="166"/>
        <v>24.41</v>
      </c>
      <c r="CS40" s="67">
        <f t="shared" si="167"/>
        <v>25.22</v>
      </c>
      <c r="CT40" s="65">
        <f t="shared" si="168"/>
        <v>24.41</v>
      </c>
      <c r="CU40" s="65">
        <f t="shared" si="169"/>
        <v>25.22</v>
      </c>
      <c r="CV40" s="65">
        <f t="shared" si="170"/>
        <v>25.22</v>
      </c>
      <c r="CW40" s="65">
        <f t="shared" si="171"/>
        <v>24.41</v>
      </c>
      <c r="CX40" s="65">
        <f t="shared" si="172"/>
        <v>25.22</v>
      </c>
      <c r="CY40" s="65">
        <f t="shared" si="173"/>
        <v>24.41</v>
      </c>
      <c r="CZ40" s="65">
        <f t="shared" si="174"/>
        <v>25.22</v>
      </c>
      <c r="DA40" s="66">
        <f t="shared" si="175"/>
        <v>296.96000000000004</v>
      </c>
      <c r="DB40" s="66">
        <f t="shared" si="176"/>
        <v>904.72</v>
      </c>
      <c r="DC40" s="65">
        <f t="shared" si="177"/>
        <v>25.22</v>
      </c>
      <c r="DD40" s="65">
        <f t="shared" si="178"/>
        <v>22.78</v>
      </c>
      <c r="DE40" s="65">
        <f t="shared" si="179"/>
        <v>25.22</v>
      </c>
      <c r="DF40" s="65">
        <f t="shared" si="180"/>
        <v>24.41</v>
      </c>
      <c r="DG40" s="65">
        <f t="shared" si="181"/>
        <v>25.22</v>
      </c>
      <c r="DH40" s="65">
        <f t="shared" si="182"/>
        <v>24.41</v>
      </c>
      <c r="DI40" s="65">
        <f t="shared" si="183"/>
        <v>25.22</v>
      </c>
      <c r="DJ40" s="65">
        <f t="shared" si="184"/>
        <v>25.22</v>
      </c>
      <c r="DK40" s="65">
        <f t="shared" si="185"/>
        <v>24.41</v>
      </c>
      <c r="DL40" s="65">
        <f t="shared" si="186"/>
        <v>25.22</v>
      </c>
      <c r="DM40" s="65">
        <f t="shared" si="188"/>
        <v>24.41</v>
      </c>
      <c r="DN40" s="65">
        <f t="shared" si="189"/>
        <v>25.22</v>
      </c>
      <c r="DO40" s="66">
        <f t="shared" si="190"/>
        <v>296.96000000000004</v>
      </c>
      <c r="DP40" s="65">
        <f t="shared" si="187"/>
        <v>1201.68</v>
      </c>
      <c r="DQ40" s="65">
        <f t="shared" si="191"/>
        <v>448.31999999999994</v>
      </c>
    </row>
    <row r="41" spans="1:121" ht="41.25" x14ac:dyDescent="0.15">
      <c r="A41" s="10">
        <v>41988</v>
      </c>
      <c r="B41" s="11" t="s">
        <v>111</v>
      </c>
      <c r="C41" s="11" t="s">
        <v>152</v>
      </c>
      <c r="D41" s="11" t="s">
        <v>96</v>
      </c>
      <c r="E41" s="18" t="s">
        <v>153</v>
      </c>
      <c r="F41" s="139">
        <v>2897</v>
      </c>
      <c r="G41" s="65">
        <f t="shared" si="123"/>
        <v>289.7</v>
      </c>
      <c r="H41" s="65">
        <f t="shared" si="124"/>
        <v>2607.3000000000002</v>
      </c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65"/>
      <c r="AY41" s="10"/>
      <c r="AZ41" s="10"/>
      <c r="BA41" s="65"/>
      <c r="BB41" s="65"/>
      <c r="BC41" s="65"/>
      <c r="BD41" s="65"/>
      <c r="BE41" s="65"/>
      <c r="BF41" s="65"/>
      <c r="BG41" s="65"/>
      <c r="BH41" s="65"/>
      <c r="BI41" s="65"/>
      <c r="BJ41" s="65">
        <f>ROUND((H41/5/365*16),2)</f>
        <v>22.86</v>
      </c>
      <c r="BK41" s="65">
        <f t="shared" si="133"/>
        <v>22.86</v>
      </c>
      <c r="BL41" s="65">
        <f t="shared" si="134"/>
        <v>22.86</v>
      </c>
      <c r="BM41" s="65">
        <f t="shared" si="135"/>
        <v>44.29</v>
      </c>
      <c r="BN41" s="65">
        <f t="shared" si="136"/>
        <v>40</v>
      </c>
      <c r="BO41" s="65">
        <f t="shared" si="137"/>
        <v>44.29</v>
      </c>
      <c r="BP41" s="65">
        <f t="shared" si="138"/>
        <v>42.86</v>
      </c>
      <c r="BQ41" s="65">
        <f t="shared" si="139"/>
        <v>44.29</v>
      </c>
      <c r="BR41" s="65">
        <f t="shared" si="140"/>
        <v>42.86</v>
      </c>
      <c r="BS41" s="65">
        <f t="shared" si="141"/>
        <v>44.29</v>
      </c>
      <c r="BT41" s="65">
        <f t="shared" si="142"/>
        <v>44.29</v>
      </c>
      <c r="BU41" s="65">
        <f t="shared" si="143"/>
        <v>42.86</v>
      </c>
      <c r="BV41" s="65">
        <f t="shared" si="144"/>
        <v>44.29</v>
      </c>
      <c r="BW41" s="65">
        <f t="shared" si="145"/>
        <v>42.86</v>
      </c>
      <c r="BX41" s="65">
        <f t="shared" si="146"/>
        <v>44.29</v>
      </c>
      <c r="BY41" s="65">
        <f t="shared" si="147"/>
        <v>521.47</v>
      </c>
      <c r="BZ41" s="65">
        <f t="shared" si="148"/>
        <v>544.33000000000004</v>
      </c>
      <c r="CA41" s="65">
        <f t="shared" si="149"/>
        <v>44.29</v>
      </c>
      <c r="CB41" s="65">
        <f t="shared" si="150"/>
        <v>41.43</v>
      </c>
      <c r="CC41" s="65">
        <f t="shared" si="151"/>
        <v>44.29</v>
      </c>
      <c r="CD41" s="65">
        <f t="shared" si="152"/>
        <v>42.86</v>
      </c>
      <c r="CE41" s="65">
        <f t="shared" si="153"/>
        <v>44.29</v>
      </c>
      <c r="CF41" s="65">
        <f t="shared" si="154"/>
        <v>42.86</v>
      </c>
      <c r="CG41" s="65">
        <f t="shared" si="155"/>
        <v>44.29</v>
      </c>
      <c r="CH41" s="65">
        <f t="shared" si="156"/>
        <v>44.29</v>
      </c>
      <c r="CI41" s="65">
        <f t="shared" si="157"/>
        <v>42.86</v>
      </c>
      <c r="CJ41" s="65">
        <f t="shared" si="158"/>
        <v>44.29</v>
      </c>
      <c r="CK41" s="65">
        <f t="shared" si="159"/>
        <v>42.86</v>
      </c>
      <c r="CL41" s="65">
        <f t="shared" si="160"/>
        <v>44.29</v>
      </c>
      <c r="CM41" s="65">
        <f t="shared" si="161"/>
        <v>522.90000000000009</v>
      </c>
      <c r="CN41" s="66">
        <f t="shared" si="162"/>
        <v>1067.23</v>
      </c>
      <c r="CO41" s="65">
        <f t="shared" si="163"/>
        <v>44.29</v>
      </c>
      <c r="CP41" s="65">
        <f t="shared" si="164"/>
        <v>40</v>
      </c>
      <c r="CQ41" s="65">
        <f t="shared" si="165"/>
        <v>44.29</v>
      </c>
      <c r="CR41" s="65">
        <f t="shared" si="166"/>
        <v>42.86</v>
      </c>
      <c r="CS41" s="67">
        <f t="shared" si="167"/>
        <v>44.29</v>
      </c>
      <c r="CT41" s="65">
        <f t="shared" si="168"/>
        <v>42.86</v>
      </c>
      <c r="CU41" s="65">
        <f t="shared" si="169"/>
        <v>44.29</v>
      </c>
      <c r="CV41" s="65">
        <f t="shared" si="170"/>
        <v>44.29</v>
      </c>
      <c r="CW41" s="65">
        <f t="shared" si="171"/>
        <v>42.86</v>
      </c>
      <c r="CX41" s="65">
        <f t="shared" si="172"/>
        <v>44.29</v>
      </c>
      <c r="CY41" s="65">
        <f t="shared" si="173"/>
        <v>42.86</v>
      </c>
      <c r="CZ41" s="65">
        <f t="shared" si="174"/>
        <v>44.29</v>
      </c>
      <c r="DA41" s="66">
        <f t="shared" si="175"/>
        <v>521.47</v>
      </c>
      <c r="DB41" s="66">
        <f t="shared" si="176"/>
        <v>1588.7</v>
      </c>
      <c r="DC41" s="65">
        <f t="shared" si="177"/>
        <v>44.29</v>
      </c>
      <c r="DD41" s="65">
        <f t="shared" si="178"/>
        <v>40</v>
      </c>
      <c r="DE41" s="65">
        <f t="shared" si="179"/>
        <v>44.29</v>
      </c>
      <c r="DF41" s="65">
        <f t="shared" si="180"/>
        <v>42.86</v>
      </c>
      <c r="DG41" s="65">
        <f t="shared" si="181"/>
        <v>44.29</v>
      </c>
      <c r="DH41" s="65">
        <f t="shared" si="182"/>
        <v>42.86</v>
      </c>
      <c r="DI41" s="65">
        <f t="shared" si="183"/>
        <v>44.29</v>
      </c>
      <c r="DJ41" s="65">
        <f t="shared" si="184"/>
        <v>44.29</v>
      </c>
      <c r="DK41" s="65">
        <f t="shared" si="185"/>
        <v>42.86</v>
      </c>
      <c r="DL41" s="65">
        <f t="shared" si="186"/>
        <v>44.29</v>
      </c>
      <c r="DM41" s="65">
        <f t="shared" si="188"/>
        <v>42.86</v>
      </c>
      <c r="DN41" s="65">
        <f t="shared" si="189"/>
        <v>44.29</v>
      </c>
      <c r="DO41" s="66">
        <f t="shared" si="190"/>
        <v>521.47</v>
      </c>
      <c r="DP41" s="65">
        <f t="shared" si="187"/>
        <v>2110.17</v>
      </c>
      <c r="DQ41" s="65">
        <f t="shared" si="191"/>
        <v>786.82999999999993</v>
      </c>
    </row>
    <row r="42" spans="1:121" ht="16.5" x14ac:dyDescent="0.15">
      <c r="A42" s="10">
        <v>41992</v>
      </c>
      <c r="B42" s="20" t="s">
        <v>154</v>
      </c>
      <c r="C42" s="20" t="s">
        <v>155</v>
      </c>
      <c r="D42" s="11" t="s">
        <v>156</v>
      </c>
      <c r="E42" s="21" t="s">
        <v>157</v>
      </c>
      <c r="F42" s="139">
        <v>3525.7</v>
      </c>
      <c r="G42" s="65">
        <f t="shared" si="123"/>
        <v>352.57</v>
      </c>
      <c r="H42" s="65">
        <f t="shared" si="124"/>
        <v>3173.13</v>
      </c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65"/>
      <c r="AY42" s="10"/>
      <c r="AZ42" s="10"/>
      <c r="BA42" s="65"/>
      <c r="BB42" s="65"/>
      <c r="BC42" s="65"/>
      <c r="BD42" s="65"/>
      <c r="BE42" s="65"/>
      <c r="BF42" s="65"/>
      <c r="BG42" s="65"/>
      <c r="BH42" s="65"/>
      <c r="BI42" s="65"/>
      <c r="BJ42" s="65">
        <f>ROUND((H42/5/365*12),2)</f>
        <v>20.86</v>
      </c>
      <c r="BK42" s="65">
        <f t="shared" si="133"/>
        <v>20.86</v>
      </c>
      <c r="BL42" s="65">
        <f t="shared" si="134"/>
        <v>20.86</v>
      </c>
      <c r="BM42" s="65">
        <f t="shared" si="135"/>
        <v>53.9</v>
      </c>
      <c r="BN42" s="65">
        <f t="shared" si="136"/>
        <v>48.68</v>
      </c>
      <c r="BO42" s="65">
        <f t="shared" si="137"/>
        <v>53.9</v>
      </c>
      <c r="BP42" s="65">
        <f t="shared" si="138"/>
        <v>52.16</v>
      </c>
      <c r="BQ42" s="65">
        <f t="shared" si="139"/>
        <v>53.9</v>
      </c>
      <c r="BR42" s="65">
        <f t="shared" si="140"/>
        <v>52.16</v>
      </c>
      <c r="BS42" s="65">
        <f t="shared" si="141"/>
        <v>53.9</v>
      </c>
      <c r="BT42" s="65">
        <f t="shared" si="142"/>
        <v>53.9</v>
      </c>
      <c r="BU42" s="65">
        <f t="shared" si="143"/>
        <v>52.16</v>
      </c>
      <c r="BV42" s="65">
        <f t="shared" si="144"/>
        <v>53.9</v>
      </c>
      <c r="BW42" s="65">
        <f t="shared" si="145"/>
        <v>52.16</v>
      </c>
      <c r="BX42" s="65">
        <f t="shared" si="146"/>
        <v>53.9</v>
      </c>
      <c r="BY42" s="65">
        <f t="shared" si="147"/>
        <v>634.61999999999978</v>
      </c>
      <c r="BZ42" s="65">
        <f t="shared" si="148"/>
        <v>655.48</v>
      </c>
      <c r="CA42" s="65">
        <f t="shared" si="149"/>
        <v>53.9</v>
      </c>
      <c r="CB42" s="65">
        <f t="shared" si="150"/>
        <v>50.42</v>
      </c>
      <c r="CC42" s="65">
        <f t="shared" si="151"/>
        <v>53.9</v>
      </c>
      <c r="CD42" s="65">
        <f t="shared" si="152"/>
        <v>52.16</v>
      </c>
      <c r="CE42" s="65">
        <f t="shared" si="153"/>
        <v>53.9</v>
      </c>
      <c r="CF42" s="65">
        <f t="shared" si="154"/>
        <v>52.16</v>
      </c>
      <c r="CG42" s="65">
        <f t="shared" si="155"/>
        <v>53.9</v>
      </c>
      <c r="CH42" s="65">
        <f t="shared" si="156"/>
        <v>53.9</v>
      </c>
      <c r="CI42" s="65">
        <f t="shared" si="157"/>
        <v>52.16</v>
      </c>
      <c r="CJ42" s="65">
        <f t="shared" si="158"/>
        <v>53.9</v>
      </c>
      <c r="CK42" s="65">
        <f t="shared" si="159"/>
        <v>52.16</v>
      </c>
      <c r="CL42" s="65">
        <f t="shared" si="160"/>
        <v>53.9</v>
      </c>
      <c r="CM42" s="65">
        <f t="shared" si="161"/>
        <v>636.35999999999979</v>
      </c>
      <c r="CN42" s="66">
        <f t="shared" si="162"/>
        <v>1291.8399999999999</v>
      </c>
      <c r="CO42" s="65">
        <f t="shared" si="163"/>
        <v>53.9</v>
      </c>
      <c r="CP42" s="65">
        <f t="shared" si="164"/>
        <v>48.68</v>
      </c>
      <c r="CQ42" s="65">
        <f t="shared" si="165"/>
        <v>53.9</v>
      </c>
      <c r="CR42" s="65">
        <f t="shared" si="166"/>
        <v>52.16</v>
      </c>
      <c r="CS42" s="67">
        <f t="shared" si="167"/>
        <v>53.9</v>
      </c>
      <c r="CT42" s="65">
        <f t="shared" si="168"/>
        <v>52.16</v>
      </c>
      <c r="CU42" s="65">
        <f t="shared" si="169"/>
        <v>53.9</v>
      </c>
      <c r="CV42" s="65">
        <f t="shared" si="170"/>
        <v>53.9</v>
      </c>
      <c r="CW42" s="65">
        <f t="shared" si="171"/>
        <v>52.16</v>
      </c>
      <c r="CX42" s="65">
        <f t="shared" si="172"/>
        <v>53.9</v>
      </c>
      <c r="CY42" s="65">
        <f t="shared" si="173"/>
        <v>52.16</v>
      </c>
      <c r="CZ42" s="65">
        <f t="shared" si="174"/>
        <v>53.9</v>
      </c>
      <c r="DA42" s="66">
        <f t="shared" si="175"/>
        <v>634.61999999999978</v>
      </c>
      <c r="DB42" s="66">
        <f t="shared" si="176"/>
        <v>1926.46</v>
      </c>
      <c r="DC42" s="65">
        <f t="shared" si="177"/>
        <v>53.9</v>
      </c>
      <c r="DD42" s="65">
        <f t="shared" si="178"/>
        <v>48.68</v>
      </c>
      <c r="DE42" s="65">
        <f t="shared" si="179"/>
        <v>53.9</v>
      </c>
      <c r="DF42" s="65">
        <f t="shared" si="180"/>
        <v>52.16</v>
      </c>
      <c r="DG42" s="65">
        <f t="shared" si="181"/>
        <v>53.9</v>
      </c>
      <c r="DH42" s="65">
        <f t="shared" si="182"/>
        <v>52.16</v>
      </c>
      <c r="DI42" s="65">
        <f t="shared" si="183"/>
        <v>53.9</v>
      </c>
      <c r="DJ42" s="65">
        <f t="shared" si="184"/>
        <v>53.9</v>
      </c>
      <c r="DK42" s="65">
        <f t="shared" si="185"/>
        <v>52.16</v>
      </c>
      <c r="DL42" s="65">
        <f t="shared" si="186"/>
        <v>53.9</v>
      </c>
      <c r="DM42" s="65">
        <f t="shared" si="188"/>
        <v>52.16</v>
      </c>
      <c r="DN42" s="65">
        <f t="shared" si="189"/>
        <v>53.9</v>
      </c>
      <c r="DO42" s="66">
        <f t="shared" si="190"/>
        <v>634.61999999999978</v>
      </c>
      <c r="DP42" s="65">
        <f t="shared" si="187"/>
        <v>2561.08</v>
      </c>
      <c r="DQ42" s="65">
        <f t="shared" si="191"/>
        <v>964.61999999999989</v>
      </c>
    </row>
    <row r="43" spans="1:121" ht="16.5" x14ac:dyDescent="0.15">
      <c r="A43" s="10">
        <v>41992</v>
      </c>
      <c r="B43" s="20" t="s">
        <v>154</v>
      </c>
      <c r="C43" s="20" t="s">
        <v>155</v>
      </c>
      <c r="D43" s="11" t="s">
        <v>156</v>
      </c>
      <c r="E43" s="21" t="s">
        <v>158</v>
      </c>
      <c r="F43" s="139">
        <v>3525.7</v>
      </c>
      <c r="G43" s="65">
        <f t="shared" si="123"/>
        <v>352.57</v>
      </c>
      <c r="H43" s="65">
        <f t="shared" si="124"/>
        <v>3173.13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65"/>
      <c r="AY43" s="10"/>
      <c r="AZ43" s="10"/>
      <c r="BA43" s="65"/>
      <c r="BB43" s="65"/>
      <c r="BC43" s="65"/>
      <c r="BD43" s="65"/>
      <c r="BE43" s="65"/>
      <c r="BF43" s="65"/>
      <c r="BG43" s="65"/>
      <c r="BH43" s="65"/>
      <c r="BI43" s="65"/>
      <c r="BJ43" s="65">
        <f>ROUND((H43/5/365*12),2)</f>
        <v>20.86</v>
      </c>
      <c r="BK43" s="65">
        <f t="shared" si="133"/>
        <v>20.86</v>
      </c>
      <c r="BL43" s="65">
        <f t="shared" si="134"/>
        <v>20.86</v>
      </c>
      <c r="BM43" s="65">
        <f t="shared" si="135"/>
        <v>53.9</v>
      </c>
      <c r="BN43" s="65">
        <f t="shared" si="136"/>
        <v>48.68</v>
      </c>
      <c r="BO43" s="65">
        <f t="shared" si="137"/>
        <v>53.9</v>
      </c>
      <c r="BP43" s="65">
        <f t="shared" si="138"/>
        <v>52.16</v>
      </c>
      <c r="BQ43" s="65">
        <f t="shared" si="139"/>
        <v>53.9</v>
      </c>
      <c r="BR43" s="65">
        <f t="shared" si="140"/>
        <v>52.16</v>
      </c>
      <c r="BS43" s="65">
        <f t="shared" si="141"/>
        <v>53.9</v>
      </c>
      <c r="BT43" s="65">
        <f t="shared" si="142"/>
        <v>53.9</v>
      </c>
      <c r="BU43" s="65">
        <f t="shared" si="143"/>
        <v>52.16</v>
      </c>
      <c r="BV43" s="65">
        <f t="shared" si="144"/>
        <v>53.9</v>
      </c>
      <c r="BW43" s="65">
        <f t="shared" si="145"/>
        <v>52.16</v>
      </c>
      <c r="BX43" s="65">
        <f t="shared" si="146"/>
        <v>53.9</v>
      </c>
      <c r="BY43" s="65">
        <f t="shared" si="147"/>
        <v>634.61999999999978</v>
      </c>
      <c r="BZ43" s="65">
        <f t="shared" si="148"/>
        <v>655.48</v>
      </c>
      <c r="CA43" s="65">
        <f t="shared" si="149"/>
        <v>53.9</v>
      </c>
      <c r="CB43" s="65">
        <f t="shared" si="150"/>
        <v>50.42</v>
      </c>
      <c r="CC43" s="65">
        <f t="shared" si="151"/>
        <v>53.9</v>
      </c>
      <c r="CD43" s="65">
        <f t="shared" si="152"/>
        <v>52.16</v>
      </c>
      <c r="CE43" s="65">
        <f t="shared" si="153"/>
        <v>53.9</v>
      </c>
      <c r="CF43" s="65">
        <f t="shared" si="154"/>
        <v>52.16</v>
      </c>
      <c r="CG43" s="65">
        <f t="shared" si="155"/>
        <v>53.9</v>
      </c>
      <c r="CH43" s="65">
        <f t="shared" si="156"/>
        <v>53.9</v>
      </c>
      <c r="CI43" s="65">
        <f t="shared" si="157"/>
        <v>52.16</v>
      </c>
      <c r="CJ43" s="65">
        <f t="shared" si="158"/>
        <v>53.9</v>
      </c>
      <c r="CK43" s="65">
        <f t="shared" si="159"/>
        <v>52.16</v>
      </c>
      <c r="CL43" s="65">
        <f t="shared" si="160"/>
        <v>53.9</v>
      </c>
      <c r="CM43" s="65">
        <f t="shared" si="161"/>
        <v>636.35999999999979</v>
      </c>
      <c r="CN43" s="66">
        <f t="shared" si="162"/>
        <v>1291.8399999999999</v>
      </c>
      <c r="CO43" s="65">
        <f t="shared" si="163"/>
        <v>53.9</v>
      </c>
      <c r="CP43" s="65">
        <f t="shared" si="164"/>
        <v>48.68</v>
      </c>
      <c r="CQ43" s="65">
        <f t="shared" si="165"/>
        <v>53.9</v>
      </c>
      <c r="CR43" s="65">
        <f t="shared" si="166"/>
        <v>52.16</v>
      </c>
      <c r="CS43" s="67">
        <f t="shared" si="167"/>
        <v>53.9</v>
      </c>
      <c r="CT43" s="65">
        <f t="shared" si="168"/>
        <v>52.16</v>
      </c>
      <c r="CU43" s="65">
        <f t="shared" si="169"/>
        <v>53.9</v>
      </c>
      <c r="CV43" s="65">
        <f t="shared" si="170"/>
        <v>53.9</v>
      </c>
      <c r="CW43" s="65">
        <f t="shared" si="171"/>
        <v>52.16</v>
      </c>
      <c r="CX43" s="65">
        <f t="shared" si="172"/>
        <v>53.9</v>
      </c>
      <c r="CY43" s="65">
        <f t="shared" si="173"/>
        <v>52.16</v>
      </c>
      <c r="CZ43" s="65">
        <f t="shared" si="174"/>
        <v>53.9</v>
      </c>
      <c r="DA43" s="66">
        <f t="shared" si="175"/>
        <v>634.61999999999978</v>
      </c>
      <c r="DB43" s="66">
        <f t="shared" si="176"/>
        <v>1926.46</v>
      </c>
      <c r="DC43" s="65">
        <f t="shared" si="177"/>
        <v>53.9</v>
      </c>
      <c r="DD43" s="65">
        <f t="shared" si="178"/>
        <v>48.68</v>
      </c>
      <c r="DE43" s="65">
        <f t="shared" si="179"/>
        <v>53.9</v>
      </c>
      <c r="DF43" s="65">
        <f t="shared" si="180"/>
        <v>52.16</v>
      </c>
      <c r="DG43" s="65">
        <f t="shared" si="181"/>
        <v>53.9</v>
      </c>
      <c r="DH43" s="65">
        <f t="shared" si="182"/>
        <v>52.16</v>
      </c>
      <c r="DI43" s="65">
        <f t="shared" si="183"/>
        <v>53.9</v>
      </c>
      <c r="DJ43" s="65">
        <f t="shared" si="184"/>
        <v>53.9</v>
      </c>
      <c r="DK43" s="65">
        <f t="shared" si="185"/>
        <v>52.16</v>
      </c>
      <c r="DL43" s="65">
        <f t="shared" si="186"/>
        <v>53.9</v>
      </c>
      <c r="DM43" s="65">
        <f t="shared" si="188"/>
        <v>52.16</v>
      </c>
      <c r="DN43" s="65">
        <f t="shared" si="189"/>
        <v>53.9</v>
      </c>
      <c r="DO43" s="66">
        <f t="shared" si="190"/>
        <v>634.61999999999978</v>
      </c>
      <c r="DP43" s="65">
        <f t="shared" si="187"/>
        <v>2561.08</v>
      </c>
      <c r="DQ43" s="65">
        <f t="shared" si="191"/>
        <v>964.61999999999989</v>
      </c>
    </row>
    <row r="44" spans="1:121" ht="16.5" x14ac:dyDescent="0.15">
      <c r="A44" s="10">
        <v>41992</v>
      </c>
      <c r="B44" s="20" t="s">
        <v>154</v>
      </c>
      <c r="C44" s="20" t="s">
        <v>155</v>
      </c>
      <c r="D44" s="11" t="s">
        <v>156</v>
      </c>
      <c r="E44" s="21" t="s">
        <v>159</v>
      </c>
      <c r="F44" s="139">
        <v>3525.7</v>
      </c>
      <c r="G44" s="65">
        <f t="shared" si="123"/>
        <v>352.57</v>
      </c>
      <c r="H44" s="65">
        <f t="shared" si="124"/>
        <v>3173.13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65"/>
      <c r="AY44" s="10"/>
      <c r="AZ44" s="10"/>
      <c r="BA44" s="65"/>
      <c r="BB44" s="65"/>
      <c r="BC44" s="65"/>
      <c r="BD44" s="65"/>
      <c r="BE44" s="65"/>
      <c r="BF44" s="65"/>
      <c r="BG44" s="65"/>
      <c r="BH44" s="65"/>
      <c r="BI44" s="65"/>
      <c r="BJ44" s="65">
        <f>ROUND((H44/5/365*12),2)</f>
        <v>20.86</v>
      </c>
      <c r="BK44" s="65">
        <f t="shared" si="133"/>
        <v>20.86</v>
      </c>
      <c r="BL44" s="65">
        <f t="shared" si="134"/>
        <v>20.86</v>
      </c>
      <c r="BM44" s="65">
        <f t="shared" si="135"/>
        <v>53.9</v>
      </c>
      <c r="BN44" s="65">
        <f t="shared" si="136"/>
        <v>48.68</v>
      </c>
      <c r="BO44" s="65">
        <f t="shared" si="137"/>
        <v>53.9</v>
      </c>
      <c r="BP44" s="65">
        <f t="shared" si="138"/>
        <v>52.16</v>
      </c>
      <c r="BQ44" s="65">
        <f t="shared" si="139"/>
        <v>53.9</v>
      </c>
      <c r="BR44" s="65">
        <f t="shared" si="140"/>
        <v>52.16</v>
      </c>
      <c r="BS44" s="65">
        <f t="shared" si="141"/>
        <v>53.9</v>
      </c>
      <c r="BT44" s="65">
        <f t="shared" si="142"/>
        <v>53.9</v>
      </c>
      <c r="BU44" s="65">
        <f t="shared" si="143"/>
        <v>52.16</v>
      </c>
      <c r="BV44" s="65">
        <f t="shared" si="144"/>
        <v>53.9</v>
      </c>
      <c r="BW44" s="65">
        <f t="shared" si="145"/>
        <v>52.16</v>
      </c>
      <c r="BX44" s="65">
        <f t="shared" si="146"/>
        <v>53.9</v>
      </c>
      <c r="BY44" s="65">
        <f t="shared" si="147"/>
        <v>634.61999999999978</v>
      </c>
      <c r="BZ44" s="65">
        <f t="shared" si="148"/>
        <v>655.48</v>
      </c>
      <c r="CA44" s="65">
        <f t="shared" si="149"/>
        <v>53.9</v>
      </c>
      <c r="CB44" s="65">
        <f t="shared" si="150"/>
        <v>50.42</v>
      </c>
      <c r="CC44" s="65">
        <f t="shared" si="151"/>
        <v>53.9</v>
      </c>
      <c r="CD44" s="65">
        <f t="shared" si="152"/>
        <v>52.16</v>
      </c>
      <c r="CE44" s="65">
        <f t="shared" si="153"/>
        <v>53.9</v>
      </c>
      <c r="CF44" s="65">
        <f t="shared" si="154"/>
        <v>52.16</v>
      </c>
      <c r="CG44" s="65">
        <f t="shared" si="155"/>
        <v>53.9</v>
      </c>
      <c r="CH44" s="65">
        <f t="shared" si="156"/>
        <v>53.9</v>
      </c>
      <c r="CI44" s="65">
        <f t="shared" si="157"/>
        <v>52.16</v>
      </c>
      <c r="CJ44" s="65">
        <f t="shared" si="158"/>
        <v>53.9</v>
      </c>
      <c r="CK44" s="65">
        <f t="shared" si="159"/>
        <v>52.16</v>
      </c>
      <c r="CL44" s="65">
        <f t="shared" si="160"/>
        <v>53.9</v>
      </c>
      <c r="CM44" s="65">
        <f t="shared" si="161"/>
        <v>636.35999999999979</v>
      </c>
      <c r="CN44" s="66">
        <f t="shared" si="162"/>
        <v>1291.8399999999999</v>
      </c>
      <c r="CO44" s="65">
        <f t="shared" si="163"/>
        <v>53.9</v>
      </c>
      <c r="CP44" s="65">
        <f t="shared" si="164"/>
        <v>48.68</v>
      </c>
      <c r="CQ44" s="65">
        <f t="shared" si="165"/>
        <v>53.9</v>
      </c>
      <c r="CR44" s="65">
        <f t="shared" si="166"/>
        <v>52.16</v>
      </c>
      <c r="CS44" s="67">
        <f t="shared" si="167"/>
        <v>53.9</v>
      </c>
      <c r="CT44" s="65">
        <f t="shared" si="168"/>
        <v>52.16</v>
      </c>
      <c r="CU44" s="65">
        <f t="shared" si="169"/>
        <v>53.9</v>
      </c>
      <c r="CV44" s="65">
        <f t="shared" si="170"/>
        <v>53.9</v>
      </c>
      <c r="CW44" s="65">
        <f t="shared" si="171"/>
        <v>52.16</v>
      </c>
      <c r="CX44" s="65">
        <f t="shared" si="172"/>
        <v>53.9</v>
      </c>
      <c r="CY44" s="65">
        <f t="shared" si="173"/>
        <v>52.16</v>
      </c>
      <c r="CZ44" s="65">
        <f t="shared" si="174"/>
        <v>53.9</v>
      </c>
      <c r="DA44" s="66">
        <f t="shared" si="175"/>
        <v>634.61999999999978</v>
      </c>
      <c r="DB44" s="66">
        <f t="shared" si="176"/>
        <v>1926.46</v>
      </c>
      <c r="DC44" s="65">
        <f t="shared" si="177"/>
        <v>53.9</v>
      </c>
      <c r="DD44" s="65">
        <f t="shared" si="178"/>
        <v>48.68</v>
      </c>
      <c r="DE44" s="65">
        <f t="shared" si="179"/>
        <v>53.9</v>
      </c>
      <c r="DF44" s="65">
        <f t="shared" si="180"/>
        <v>52.16</v>
      </c>
      <c r="DG44" s="65">
        <f t="shared" si="181"/>
        <v>53.9</v>
      </c>
      <c r="DH44" s="65">
        <f t="shared" si="182"/>
        <v>52.16</v>
      </c>
      <c r="DI44" s="65">
        <f t="shared" si="183"/>
        <v>53.9</v>
      </c>
      <c r="DJ44" s="65">
        <f t="shared" si="184"/>
        <v>53.9</v>
      </c>
      <c r="DK44" s="65">
        <f t="shared" si="185"/>
        <v>52.16</v>
      </c>
      <c r="DL44" s="65">
        <f t="shared" si="186"/>
        <v>53.9</v>
      </c>
      <c r="DM44" s="65">
        <f t="shared" si="188"/>
        <v>52.16</v>
      </c>
      <c r="DN44" s="65">
        <f t="shared" si="189"/>
        <v>53.9</v>
      </c>
      <c r="DO44" s="66">
        <f t="shared" si="190"/>
        <v>634.61999999999978</v>
      </c>
      <c r="DP44" s="65">
        <f t="shared" si="187"/>
        <v>2561.08</v>
      </c>
      <c r="DQ44" s="65">
        <f t="shared" si="191"/>
        <v>964.61999999999989</v>
      </c>
    </row>
    <row r="45" spans="1:121" ht="24.75" x14ac:dyDescent="0.15">
      <c r="A45" s="10">
        <v>42279</v>
      </c>
      <c r="B45" s="11" t="s">
        <v>111</v>
      </c>
      <c r="C45" s="18" t="s">
        <v>160</v>
      </c>
      <c r="D45" s="11" t="s">
        <v>96</v>
      </c>
      <c r="E45" s="18" t="s">
        <v>161</v>
      </c>
      <c r="F45" s="139">
        <v>1350</v>
      </c>
      <c r="G45" s="65">
        <f t="shared" si="123"/>
        <v>135</v>
      </c>
      <c r="H45" s="65">
        <f t="shared" si="124"/>
        <v>1215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65"/>
      <c r="AY45" s="10"/>
      <c r="AZ45" s="10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>
        <f>ROUND((H45/5/365*29),2)</f>
        <v>19.309999999999999</v>
      </c>
      <c r="BW45" s="65">
        <f t="shared" si="145"/>
        <v>19.97</v>
      </c>
      <c r="BX45" s="65">
        <f t="shared" si="146"/>
        <v>20.64</v>
      </c>
      <c r="BY45" s="65">
        <f t="shared" si="147"/>
        <v>59.92</v>
      </c>
      <c r="BZ45" s="65">
        <f t="shared" si="148"/>
        <v>59.92</v>
      </c>
      <c r="CA45" s="65">
        <f t="shared" si="149"/>
        <v>20.64</v>
      </c>
      <c r="CB45" s="65">
        <f t="shared" si="150"/>
        <v>19.309999999999999</v>
      </c>
      <c r="CC45" s="65">
        <f t="shared" si="151"/>
        <v>20.64</v>
      </c>
      <c r="CD45" s="65">
        <f t="shared" si="152"/>
        <v>19.97</v>
      </c>
      <c r="CE45" s="65">
        <f t="shared" si="153"/>
        <v>20.64</v>
      </c>
      <c r="CF45" s="65">
        <f t="shared" si="154"/>
        <v>19.97</v>
      </c>
      <c r="CG45" s="65">
        <f t="shared" si="155"/>
        <v>20.64</v>
      </c>
      <c r="CH45" s="65">
        <f t="shared" si="156"/>
        <v>20.64</v>
      </c>
      <c r="CI45" s="65">
        <f t="shared" si="157"/>
        <v>19.97</v>
      </c>
      <c r="CJ45" s="65">
        <f t="shared" si="158"/>
        <v>20.64</v>
      </c>
      <c r="CK45" s="65">
        <f t="shared" si="159"/>
        <v>19.97</v>
      </c>
      <c r="CL45" s="65">
        <f t="shared" si="160"/>
        <v>20.64</v>
      </c>
      <c r="CM45" s="65">
        <f t="shared" si="161"/>
        <v>243.67000000000002</v>
      </c>
      <c r="CN45" s="66">
        <f t="shared" si="162"/>
        <v>303.58999999999997</v>
      </c>
      <c r="CO45" s="65">
        <f t="shared" si="163"/>
        <v>20.64</v>
      </c>
      <c r="CP45" s="65">
        <f t="shared" si="164"/>
        <v>18.64</v>
      </c>
      <c r="CQ45" s="65">
        <f t="shared" si="165"/>
        <v>20.64</v>
      </c>
      <c r="CR45" s="65">
        <f t="shared" si="166"/>
        <v>19.97</v>
      </c>
      <c r="CS45" s="67">
        <f t="shared" si="167"/>
        <v>20.64</v>
      </c>
      <c r="CT45" s="65">
        <f t="shared" si="168"/>
        <v>19.97</v>
      </c>
      <c r="CU45" s="65">
        <f t="shared" si="169"/>
        <v>20.64</v>
      </c>
      <c r="CV45" s="65">
        <f t="shared" si="170"/>
        <v>20.64</v>
      </c>
      <c r="CW45" s="65">
        <f t="shared" si="171"/>
        <v>19.97</v>
      </c>
      <c r="CX45" s="65">
        <f t="shared" si="172"/>
        <v>20.64</v>
      </c>
      <c r="CY45" s="65">
        <f t="shared" si="173"/>
        <v>19.97</v>
      </c>
      <c r="CZ45" s="65">
        <f t="shared" si="174"/>
        <v>20.64</v>
      </c>
      <c r="DA45" s="66">
        <f t="shared" si="175"/>
        <v>243</v>
      </c>
      <c r="DB45" s="66">
        <f t="shared" si="176"/>
        <v>546.59</v>
      </c>
      <c r="DC45" s="65">
        <f t="shared" si="177"/>
        <v>20.64</v>
      </c>
      <c r="DD45" s="65">
        <f t="shared" si="178"/>
        <v>18.64</v>
      </c>
      <c r="DE45" s="65">
        <f t="shared" si="179"/>
        <v>20.64</v>
      </c>
      <c r="DF45" s="65">
        <f t="shared" si="180"/>
        <v>19.97</v>
      </c>
      <c r="DG45" s="65">
        <f t="shared" si="181"/>
        <v>20.64</v>
      </c>
      <c r="DH45" s="65">
        <f t="shared" si="182"/>
        <v>19.97</v>
      </c>
      <c r="DI45" s="65">
        <f t="shared" si="183"/>
        <v>20.64</v>
      </c>
      <c r="DJ45" s="65">
        <f t="shared" si="184"/>
        <v>20.64</v>
      </c>
      <c r="DK45" s="65">
        <f t="shared" si="185"/>
        <v>19.97</v>
      </c>
      <c r="DL45" s="65">
        <f t="shared" si="186"/>
        <v>20.64</v>
      </c>
      <c r="DM45" s="65">
        <f t="shared" si="188"/>
        <v>19.97</v>
      </c>
      <c r="DN45" s="65">
        <f t="shared" si="189"/>
        <v>20.64</v>
      </c>
      <c r="DO45" s="66">
        <f t="shared" si="190"/>
        <v>243</v>
      </c>
      <c r="DP45" s="65">
        <f t="shared" si="187"/>
        <v>789.59</v>
      </c>
      <c r="DQ45" s="65">
        <f t="shared" si="191"/>
        <v>560.41</v>
      </c>
    </row>
    <row r="46" spans="1:121" ht="107.25" x14ac:dyDescent="0.15">
      <c r="A46" s="10">
        <v>42326</v>
      </c>
      <c r="B46" s="18" t="s">
        <v>162</v>
      </c>
      <c r="C46" s="18" t="s">
        <v>163</v>
      </c>
      <c r="D46" s="18" t="s">
        <v>130</v>
      </c>
      <c r="E46" s="18" t="s">
        <v>164</v>
      </c>
      <c r="F46" s="139">
        <v>3500</v>
      </c>
      <c r="G46" s="65">
        <f t="shared" si="123"/>
        <v>350</v>
      </c>
      <c r="H46" s="65">
        <f t="shared" si="124"/>
        <v>3150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65"/>
      <c r="AY46" s="10"/>
      <c r="AZ46" s="10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>
        <f>ROUND((H46/5/365*12),2)</f>
        <v>20.71</v>
      </c>
      <c r="BX46" s="65">
        <f t="shared" si="146"/>
        <v>53.51</v>
      </c>
      <c r="BY46" s="65">
        <f t="shared" si="147"/>
        <v>74.22</v>
      </c>
      <c r="BZ46" s="65">
        <f t="shared" si="148"/>
        <v>74.22</v>
      </c>
      <c r="CA46" s="65">
        <f t="shared" si="149"/>
        <v>53.51</v>
      </c>
      <c r="CB46" s="65">
        <f t="shared" si="150"/>
        <v>50.05</v>
      </c>
      <c r="CC46" s="65">
        <f t="shared" si="151"/>
        <v>53.51</v>
      </c>
      <c r="CD46" s="65">
        <f t="shared" si="152"/>
        <v>51.78</v>
      </c>
      <c r="CE46" s="65">
        <f t="shared" si="153"/>
        <v>53.51</v>
      </c>
      <c r="CF46" s="65">
        <f t="shared" si="154"/>
        <v>51.78</v>
      </c>
      <c r="CG46" s="65">
        <f t="shared" si="155"/>
        <v>53.51</v>
      </c>
      <c r="CH46" s="65">
        <f t="shared" si="156"/>
        <v>53.51</v>
      </c>
      <c r="CI46" s="65">
        <f t="shared" si="157"/>
        <v>51.78</v>
      </c>
      <c r="CJ46" s="65">
        <f t="shared" si="158"/>
        <v>53.51</v>
      </c>
      <c r="CK46" s="65">
        <f t="shared" si="159"/>
        <v>51.78</v>
      </c>
      <c r="CL46" s="65">
        <f t="shared" si="160"/>
        <v>53.51</v>
      </c>
      <c r="CM46" s="65">
        <f t="shared" si="161"/>
        <v>631.7399999999999</v>
      </c>
      <c r="CN46" s="66">
        <f t="shared" si="162"/>
        <v>705.96</v>
      </c>
      <c r="CO46" s="65">
        <f t="shared" si="163"/>
        <v>53.51</v>
      </c>
      <c r="CP46" s="65">
        <f t="shared" si="164"/>
        <v>48.33</v>
      </c>
      <c r="CQ46" s="65">
        <f t="shared" si="165"/>
        <v>53.51</v>
      </c>
      <c r="CR46" s="65">
        <f t="shared" si="166"/>
        <v>51.78</v>
      </c>
      <c r="CS46" s="67">
        <f t="shared" si="167"/>
        <v>53.51</v>
      </c>
      <c r="CT46" s="65">
        <f t="shared" si="168"/>
        <v>51.78</v>
      </c>
      <c r="CU46" s="65">
        <f t="shared" si="169"/>
        <v>53.51</v>
      </c>
      <c r="CV46" s="65">
        <f t="shared" si="170"/>
        <v>53.51</v>
      </c>
      <c r="CW46" s="65">
        <f t="shared" si="171"/>
        <v>51.78</v>
      </c>
      <c r="CX46" s="65">
        <f t="shared" si="172"/>
        <v>53.51</v>
      </c>
      <c r="CY46" s="65">
        <f t="shared" si="173"/>
        <v>51.78</v>
      </c>
      <c r="CZ46" s="65">
        <f t="shared" si="174"/>
        <v>53.51</v>
      </c>
      <c r="DA46" s="66">
        <f t="shared" si="175"/>
        <v>630.01999999999987</v>
      </c>
      <c r="DB46" s="66">
        <f t="shared" si="176"/>
        <v>1335.98</v>
      </c>
      <c r="DC46" s="65">
        <f t="shared" si="177"/>
        <v>53.51</v>
      </c>
      <c r="DD46" s="65">
        <f t="shared" si="178"/>
        <v>48.33</v>
      </c>
      <c r="DE46" s="65">
        <f t="shared" si="179"/>
        <v>53.51</v>
      </c>
      <c r="DF46" s="65">
        <f t="shared" si="180"/>
        <v>51.78</v>
      </c>
      <c r="DG46" s="65">
        <f t="shared" si="181"/>
        <v>53.51</v>
      </c>
      <c r="DH46" s="65">
        <f t="shared" si="182"/>
        <v>51.78</v>
      </c>
      <c r="DI46" s="65">
        <f t="shared" si="183"/>
        <v>53.51</v>
      </c>
      <c r="DJ46" s="65">
        <f t="shared" si="184"/>
        <v>53.51</v>
      </c>
      <c r="DK46" s="65">
        <f t="shared" si="185"/>
        <v>51.78</v>
      </c>
      <c r="DL46" s="65">
        <f t="shared" si="186"/>
        <v>53.51</v>
      </c>
      <c r="DM46" s="65">
        <f t="shared" si="188"/>
        <v>51.78</v>
      </c>
      <c r="DN46" s="65">
        <f t="shared" si="189"/>
        <v>53.51</v>
      </c>
      <c r="DO46" s="66">
        <f t="shared" si="190"/>
        <v>630.01999999999987</v>
      </c>
      <c r="DP46" s="65">
        <f t="shared" si="187"/>
        <v>1966</v>
      </c>
      <c r="DQ46" s="65">
        <f t="shared" si="191"/>
        <v>1534</v>
      </c>
    </row>
    <row r="47" spans="1:121" ht="16.5" x14ac:dyDescent="0.15">
      <c r="A47" s="10">
        <v>42318</v>
      </c>
      <c r="B47" s="18" t="s">
        <v>165</v>
      </c>
      <c r="C47" s="18" t="s">
        <v>166</v>
      </c>
      <c r="D47" s="18" t="s">
        <v>130</v>
      </c>
      <c r="E47" s="18" t="s">
        <v>167</v>
      </c>
      <c r="F47" s="139">
        <v>779.7</v>
      </c>
      <c r="G47" s="65">
        <f t="shared" si="123"/>
        <v>77.970000000000013</v>
      </c>
      <c r="H47" s="65">
        <f t="shared" si="124"/>
        <v>701.73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65"/>
      <c r="AY47" s="10"/>
      <c r="AZ47" s="10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>
        <f>ROUND((H47/5/365*20),2)</f>
        <v>7.69</v>
      </c>
      <c r="BX47" s="65">
        <f t="shared" si="146"/>
        <v>11.92</v>
      </c>
      <c r="BY47" s="65">
        <f t="shared" si="147"/>
        <v>19.61</v>
      </c>
      <c r="BZ47" s="65">
        <f t="shared" si="148"/>
        <v>19.61</v>
      </c>
      <c r="CA47" s="65">
        <f t="shared" si="149"/>
        <v>11.92</v>
      </c>
      <c r="CB47" s="65">
        <f t="shared" si="150"/>
        <v>11.15</v>
      </c>
      <c r="CC47" s="65">
        <f t="shared" si="151"/>
        <v>11.92</v>
      </c>
      <c r="CD47" s="65">
        <f t="shared" si="152"/>
        <v>11.54</v>
      </c>
      <c r="CE47" s="65">
        <f t="shared" si="153"/>
        <v>11.92</v>
      </c>
      <c r="CF47" s="65">
        <f t="shared" si="154"/>
        <v>11.54</v>
      </c>
      <c r="CG47" s="65">
        <f t="shared" si="155"/>
        <v>11.92</v>
      </c>
      <c r="CH47" s="65">
        <f t="shared" si="156"/>
        <v>11.92</v>
      </c>
      <c r="CI47" s="65">
        <f t="shared" si="157"/>
        <v>11.54</v>
      </c>
      <c r="CJ47" s="65">
        <f t="shared" si="158"/>
        <v>11.92</v>
      </c>
      <c r="CK47" s="65">
        <f t="shared" si="159"/>
        <v>11.54</v>
      </c>
      <c r="CL47" s="65">
        <f t="shared" si="160"/>
        <v>11.92</v>
      </c>
      <c r="CM47" s="65">
        <f t="shared" si="161"/>
        <v>140.75</v>
      </c>
      <c r="CN47" s="66">
        <f t="shared" si="162"/>
        <v>160.36000000000001</v>
      </c>
      <c r="CO47" s="65">
        <f t="shared" si="163"/>
        <v>11.92</v>
      </c>
      <c r="CP47" s="65">
        <f t="shared" si="164"/>
        <v>10.77</v>
      </c>
      <c r="CQ47" s="65">
        <f t="shared" si="165"/>
        <v>11.92</v>
      </c>
      <c r="CR47" s="65">
        <f t="shared" si="166"/>
        <v>11.54</v>
      </c>
      <c r="CS47" s="67">
        <f t="shared" si="167"/>
        <v>11.92</v>
      </c>
      <c r="CT47" s="65">
        <f t="shared" si="168"/>
        <v>11.54</v>
      </c>
      <c r="CU47" s="65">
        <f t="shared" si="169"/>
        <v>11.92</v>
      </c>
      <c r="CV47" s="65">
        <f t="shared" si="170"/>
        <v>11.92</v>
      </c>
      <c r="CW47" s="65">
        <f t="shared" si="171"/>
        <v>11.54</v>
      </c>
      <c r="CX47" s="65">
        <f t="shared" si="172"/>
        <v>11.92</v>
      </c>
      <c r="CY47" s="65">
        <f t="shared" si="173"/>
        <v>11.54</v>
      </c>
      <c r="CZ47" s="65">
        <f t="shared" si="174"/>
        <v>11.92</v>
      </c>
      <c r="DA47" s="66">
        <f t="shared" si="175"/>
        <v>140.37</v>
      </c>
      <c r="DB47" s="66">
        <f t="shared" si="176"/>
        <v>300.73</v>
      </c>
      <c r="DC47" s="65">
        <f t="shared" si="177"/>
        <v>11.92</v>
      </c>
      <c r="DD47" s="65">
        <f t="shared" si="178"/>
        <v>10.77</v>
      </c>
      <c r="DE47" s="65">
        <f t="shared" si="179"/>
        <v>11.92</v>
      </c>
      <c r="DF47" s="65">
        <f t="shared" si="180"/>
        <v>11.54</v>
      </c>
      <c r="DG47" s="65">
        <f t="shared" si="181"/>
        <v>11.92</v>
      </c>
      <c r="DH47" s="65">
        <f t="shared" si="182"/>
        <v>11.54</v>
      </c>
      <c r="DI47" s="65">
        <f t="shared" si="183"/>
        <v>11.92</v>
      </c>
      <c r="DJ47" s="65">
        <f t="shared" si="184"/>
        <v>11.92</v>
      </c>
      <c r="DK47" s="65">
        <f t="shared" si="185"/>
        <v>11.54</v>
      </c>
      <c r="DL47" s="65">
        <f t="shared" si="186"/>
        <v>11.92</v>
      </c>
      <c r="DM47" s="65">
        <f t="shared" si="188"/>
        <v>11.54</v>
      </c>
      <c r="DN47" s="65">
        <f t="shared" si="189"/>
        <v>11.92</v>
      </c>
      <c r="DO47" s="66">
        <f t="shared" si="190"/>
        <v>140.37</v>
      </c>
      <c r="DP47" s="65">
        <f t="shared" si="187"/>
        <v>441.1</v>
      </c>
      <c r="DQ47" s="65">
        <f t="shared" si="191"/>
        <v>338.6</v>
      </c>
    </row>
    <row r="48" spans="1:121" ht="33" x14ac:dyDescent="0.15">
      <c r="A48" s="10">
        <v>42517</v>
      </c>
      <c r="B48" s="11" t="s">
        <v>154</v>
      </c>
      <c r="C48" s="20" t="s">
        <v>168</v>
      </c>
      <c r="D48" s="11" t="s">
        <v>156</v>
      </c>
      <c r="E48" s="21" t="s">
        <v>169</v>
      </c>
      <c r="F48" s="148">
        <v>3349.42</v>
      </c>
      <c r="G48" s="65">
        <f t="shared" si="123"/>
        <v>334.94200000000001</v>
      </c>
      <c r="H48" s="65">
        <f t="shared" si="124"/>
        <v>3014.4780000000001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65"/>
      <c r="AY48" s="10"/>
      <c r="AZ48" s="10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>
        <f t="shared" ref="CE48:CE54" si="192">ROUND((H48/5/365*4),2)</f>
        <v>6.61</v>
      </c>
      <c r="CF48" s="65">
        <f t="shared" si="154"/>
        <v>49.55</v>
      </c>
      <c r="CG48" s="65">
        <f t="shared" si="155"/>
        <v>51.2</v>
      </c>
      <c r="CH48" s="65">
        <f t="shared" si="156"/>
        <v>51.2</v>
      </c>
      <c r="CI48" s="65">
        <f t="shared" si="157"/>
        <v>49.55</v>
      </c>
      <c r="CJ48" s="65">
        <f t="shared" si="158"/>
        <v>51.2</v>
      </c>
      <c r="CK48" s="65">
        <f t="shared" si="159"/>
        <v>49.55</v>
      </c>
      <c r="CL48" s="65">
        <f t="shared" si="160"/>
        <v>51.2</v>
      </c>
      <c r="CM48" s="65">
        <f t="shared" si="161"/>
        <v>360.06</v>
      </c>
      <c r="CN48" s="66">
        <f t="shared" si="162"/>
        <v>360.06</v>
      </c>
      <c r="CO48" s="65">
        <f t="shared" si="163"/>
        <v>51.2</v>
      </c>
      <c r="CP48" s="65">
        <f t="shared" si="164"/>
        <v>46.25</v>
      </c>
      <c r="CQ48" s="65">
        <f t="shared" si="165"/>
        <v>51.2</v>
      </c>
      <c r="CR48" s="65">
        <f t="shared" si="166"/>
        <v>49.55</v>
      </c>
      <c r="CS48" s="67">
        <f t="shared" si="167"/>
        <v>51.2</v>
      </c>
      <c r="CT48" s="65">
        <f t="shared" si="168"/>
        <v>49.55</v>
      </c>
      <c r="CU48" s="65">
        <f t="shared" si="169"/>
        <v>51.2</v>
      </c>
      <c r="CV48" s="65">
        <f t="shared" si="170"/>
        <v>51.2</v>
      </c>
      <c r="CW48" s="65">
        <f t="shared" si="171"/>
        <v>49.55</v>
      </c>
      <c r="CX48" s="65">
        <f t="shared" si="172"/>
        <v>51.2</v>
      </c>
      <c r="CY48" s="65">
        <f t="shared" si="173"/>
        <v>49.55</v>
      </c>
      <c r="CZ48" s="65">
        <f t="shared" si="174"/>
        <v>51.2</v>
      </c>
      <c r="DA48" s="66">
        <f t="shared" si="175"/>
        <v>602.85</v>
      </c>
      <c r="DB48" s="66">
        <f t="shared" si="176"/>
        <v>962.91</v>
      </c>
      <c r="DC48" s="65">
        <f t="shared" si="177"/>
        <v>51.2</v>
      </c>
      <c r="DD48" s="65">
        <f t="shared" si="178"/>
        <v>46.25</v>
      </c>
      <c r="DE48" s="65">
        <f t="shared" si="179"/>
        <v>51.2</v>
      </c>
      <c r="DF48" s="65">
        <f t="shared" si="180"/>
        <v>49.55</v>
      </c>
      <c r="DG48" s="65">
        <f t="shared" si="181"/>
        <v>51.2</v>
      </c>
      <c r="DH48" s="65">
        <f t="shared" si="182"/>
        <v>49.55</v>
      </c>
      <c r="DI48" s="65">
        <f t="shared" si="183"/>
        <v>51.2</v>
      </c>
      <c r="DJ48" s="65">
        <f t="shared" si="184"/>
        <v>51.2</v>
      </c>
      <c r="DK48" s="65">
        <f t="shared" si="185"/>
        <v>49.55</v>
      </c>
      <c r="DL48" s="65">
        <f t="shared" si="186"/>
        <v>51.2</v>
      </c>
      <c r="DM48" s="65">
        <f t="shared" si="188"/>
        <v>49.55</v>
      </c>
      <c r="DN48" s="65">
        <f t="shared" si="189"/>
        <v>51.2</v>
      </c>
      <c r="DO48" s="66">
        <f t="shared" si="190"/>
        <v>602.85</v>
      </c>
      <c r="DP48" s="65">
        <f t="shared" si="187"/>
        <v>1565.76</v>
      </c>
      <c r="DQ48" s="65">
        <f t="shared" si="191"/>
        <v>1783.66</v>
      </c>
    </row>
    <row r="49" spans="1:122" ht="33" x14ac:dyDescent="0.15">
      <c r="A49" s="10">
        <v>42517</v>
      </c>
      <c r="B49" s="11" t="s">
        <v>154</v>
      </c>
      <c r="C49" s="20" t="s">
        <v>168</v>
      </c>
      <c r="D49" s="11" t="s">
        <v>156</v>
      </c>
      <c r="E49" s="21" t="s">
        <v>170</v>
      </c>
      <c r="F49" s="148">
        <v>3349.42</v>
      </c>
      <c r="G49" s="65">
        <f t="shared" si="123"/>
        <v>334.94200000000001</v>
      </c>
      <c r="H49" s="65">
        <f t="shared" si="124"/>
        <v>3014.4780000000001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65"/>
      <c r="AY49" s="10"/>
      <c r="AZ49" s="10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>
        <f t="shared" si="192"/>
        <v>6.61</v>
      </c>
      <c r="CF49" s="65">
        <f t="shared" si="154"/>
        <v>49.55</v>
      </c>
      <c r="CG49" s="65">
        <f t="shared" si="155"/>
        <v>51.2</v>
      </c>
      <c r="CH49" s="65">
        <f t="shared" si="156"/>
        <v>51.2</v>
      </c>
      <c r="CI49" s="65">
        <f t="shared" si="157"/>
        <v>49.55</v>
      </c>
      <c r="CJ49" s="65">
        <f t="shared" si="158"/>
        <v>51.2</v>
      </c>
      <c r="CK49" s="65">
        <f t="shared" si="159"/>
        <v>49.55</v>
      </c>
      <c r="CL49" s="65">
        <f t="shared" si="160"/>
        <v>51.2</v>
      </c>
      <c r="CM49" s="65">
        <f t="shared" si="161"/>
        <v>360.06</v>
      </c>
      <c r="CN49" s="66">
        <f t="shared" si="162"/>
        <v>360.06</v>
      </c>
      <c r="CO49" s="65">
        <f t="shared" si="163"/>
        <v>51.2</v>
      </c>
      <c r="CP49" s="65">
        <f t="shared" si="164"/>
        <v>46.25</v>
      </c>
      <c r="CQ49" s="65">
        <f t="shared" si="165"/>
        <v>51.2</v>
      </c>
      <c r="CR49" s="65">
        <f t="shared" si="166"/>
        <v>49.55</v>
      </c>
      <c r="CS49" s="67">
        <f t="shared" si="167"/>
        <v>51.2</v>
      </c>
      <c r="CT49" s="65">
        <f t="shared" si="168"/>
        <v>49.55</v>
      </c>
      <c r="CU49" s="65">
        <f t="shared" si="169"/>
        <v>51.2</v>
      </c>
      <c r="CV49" s="65">
        <f t="shared" si="170"/>
        <v>51.2</v>
      </c>
      <c r="CW49" s="65">
        <f t="shared" si="171"/>
        <v>49.55</v>
      </c>
      <c r="CX49" s="65">
        <f t="shared" si="172"/>
        <v>51.2</v>
      </c>
      <c r="CY49" s="65">
        <f t="shared" si="173"/>
        <v>49.55</v>
      </c>
      <c r="CZ49" s="65">
        <f t="shared" si="174"/>
        <v>51.2</v>
      </c>
      <c r="DA49" s="66">
        <f t="shared" si="175"/>
        <v>602.85</v>
      </c>
      <c r="DB49" s="66">
        <f t="shared" si="176"/>
        <v>962.91</v>
      </c>
      <c r="DC49" s="65">
        <f t="shared" si="177"/>
        <v>51.2</v>
      </c>
      <c r="DD49" s="65">
        <f t="shared" si="178"/>
        <v>46.25</v>
      </c>
      <c r="DE49" s="65">
        <f t="shared" si="179"/>
        <v>51.2</v>
      </c>
      <c r="DF49" s="65">
        <f t="shared" si="180"/>
        <v>49.55</v>
      </c>
      <c r="DG49" s="65">
        <f t="shared" si="181"/>
        <v>51.2</v>
      </c>
      <c r="DH49" s="65">
        <f t="shared" si="182"/>
        <v>49.55</v>
      </c>
      <c r="DI49" s="65">
        <f t="shared" si="183"/>
        <v>51.2</v>
      </c>
      <c r="DJ49" s="65">
        <f t="shared" si="184"/>
        <v>51.2</v>
      </c>
      <c r="DK49" s="65">
        <f t="shared" si="185"/>
        <v>49.55</v>
      </c>
      <c r="DL49" s="65">
        <f t="shared" si="186"/>
        <v>51.2</v>
      </c>
      <c r="DM49" s="65">
        <f t="shared" si="188"/>
        <v>49.55</v>
      </c>
      <c r="DN49" s="65">
        <f t="shared" si="189"/>
        <v>51.2</v>
      </c>
      <c r="DO49" s="66">
        <f t="shared" si="190"/>
        <v>602.85</v>
      </c>
      <c r="DP49" s="65">
        <f t="shared" si="187"/>
        <v>1565.76</v>
      </c>
      <c r="DQ49" s="65">
        <f t="shared" si="191"/>
        <v>1783.66</v>
      </c>
    </row>
    <row r="50" spans="1:122" ht="33" x14ac:dyDescent="0.15">
      <c r="A50" s="10">
        <v>42517</v>
      </c>
      <c r="B50" s="11" t="s">
        <v>154</v>
      </c>
      <c r="C50" s="20" t="s">
        <v>171</v>
      </c>
      <c r="D50" s="11" t="s">
        <v>172</v>
      </c>
      <c r="E50" s="21" t="s">
        <v>173</v>
      </c>
      <c r="F50" s="148">
        <v>3698.1</v>
      </c>
      <c r="G50" s="65">
        <f t="shared" si="123"/>
        <v>369.81</v>
      </c>
      <c r="H50" s="65">
        <f t="shared" si="124"/>
        <v>3328.29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65"/>
      <c r="AY50" s="10"/>
      <c r="AZ50" s="10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>
        <f t="shared" si="192"/>
        <v>7.29</v>
      </c>
      <c r="CF50" s="65">
        <f t="shared" si="154"/>
        <v>54.71</v>
      </c>
      <c r="CG50" s="65">
        <f t="shared" si="155"/>
        <v>56.54</v>
      </c>
      <c r="CH50" s="65">
        <f t="shared" si="156"/>
        <v>56.54</v>
      </c>
      <c r="CI50" s="65">
        <f t="shared" si="157"/>
        <v>54.71</v>
      </c>
      <c r="CJ50" s="65">
        <f t="shared" si="158"/>
        <v>56.54</v>
      </c>
      <c r="CK50" s="65">
        <f t="shared" si="159"/>
        <v>54.71</v>
      </c>
      <c r="CL50" s="65">
        <f t="shared" si="160"/>
        <v>56.54</v>
      </c>
      <c r="CM50" s="65">
        <f t="shared" si="161"/>
        <v>397.58</v>
      </c>
      <c r="CN50" s="66">
        <f t="shared" si="162"/>
        <v>397.58</v>
      </c>
      <c r="CO50" s="65">
        <f t="shared" si="163"/>
        <v>56.54</v>
      </c>
      <c r="CP50" s="65">
        <f t="shared" si="164"/>
        <v>51.06</v>
      </c>
      <c r="CQ50" s="65">
        <f t="shared" si="165"/>
        <v>56.54</v>
      </c>
      <c r="CR50" s="65">
        <f t="shared" si="166"/>
        <v>54.71</v>
      </c>
      <c r="CS50" s="67">
        <f t="shared" si="167"/>
        <v>56.54</v>
      </c>
      <c r="CT50" s="65">
        <f t="shared" si="168"/>
        <v>54.71</v>
      </c>
      <c r="CU50" s="65">
        <f t="shared" si="169"/>
        <v>56.54</v>
      </c>
      <c r="CV50" s="65">
        <f t="shared" si="170"/>
        <v>56.54</v>
      </c>
      <c r="CW50" s="65">
        <f t="shared" si="171"/>
        <v>54.71</v>
      </c>
      <c r="CX50" s="65">
        <f t="shared" si="172"/>
        <v>56.54</v>
      </c>
      <c r="CY50" s="65">
        <f t="shared" si="173"/>
        <v>54.71</v>
      </c>
      <c r="CZ50" s="65">
        <f t="shared" si="174"/>
        <v>56.54</v>
      </c>
      <c r="DA50" s="66">
        <f t="shared" si="175"/>
        <v>665.68</v>
      </c>
      <c r="DB50" s="66">
        <f t="shared" si="176"/>
        <v>1063.26</v>
      </c>
      <c r="DC50" s="65">
        <f t="shared" si="177"/>
        <v>56.54</v>
      </c>
      <c r="DD50" s="65">
        <f t="shared" si="178"/>
        <v>51.06</v>
      </c>
      <c r="DE50" s="65">
        <f t="shared" si="179"/>
        <v>56.54</v>
      </c>
      <c r="DF50" s="65">
        <f t="shared" si="180"/>
        <v>54.71</v>
      </c>
      <c r="DG50" s="65">
        <f t="shared" si="181"/>
        <v>56.54</v>
      </c>
      <c r="DH50" s="65">
        <f t="shared" si="182"/>
        <v>54.71</v>
      </c>
      <c r="DI50" s="65">
        <f t="shared" si="183"/>
        <v>56.54</v>
      </c>
      <c r="DJ50" s="65">
        <f t="shared" si="184"/>
        <v>56.54</v>
      </c>
      <c r="DK50" s="65">
        <f t="shared" si="185"/>
        <v>54.71</v>
      </c>
      <c r="DL50" s="65">
        <f t="shared" si="186"/>
        <v>56.54</v>
      </c>
      <c r="DM50" s="65">
        <f t="shared" si="188"/>
        <v>54.71</v>
      </c>
      <c r="DN50" s="65">
        <f t="shared" si="189"/>
        <v>56.54</v>
      </c>
      <c r="DO50" s="66">
        <f t="shared" si="190"/>
        <v>665.68</v>
      </c>
      <c r="DP50" s="65">
        <f t="shared" si="187"/>
        <v>1728.94</v>
      </c>
      <c r="DQ50" s="65">
        <f t="shared" si="191"/>
        <v>1969.1599999999999</v>
      </c>
    </row>
    <row r="51" spans="1:122" ht="33" x14ac:dyDescent="0.15">
      <c r="A51" s="10">
        <v>42517</v>
      </c>
      <c r="B51" s="11" t="s">
        <v>154</v>
      </c>
      <c r="C51" s="20" t="s">
        <v>171</v>
      </c>
      <c r="D51" s="11" t="s">
        <v>172</v>
      </c>
      <c r="E51" s="21" t="s">
        <v>174</v>
      </c>
      <c r="F51" s="148">
        <v>3698.1</v>
      </c>
      <c r="G51" s="65">
        <f t="shared" si="123"/>
        <v>369.81</v>
      </c>
      <c r="H51" s="65">
        <f t="shared" si="124"/>
        <v>3328.29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65"/>
      <c r="AY51" s="10"/>
      <c r="AZ51" s="10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>
        <f t="shared" si="192"/>
        <v>7.29</v>
      </c>
      <c r="CF51" s="65">
        <f t="shared" si="154"/>
        <v>54.71</v>
      </c>
      <c r="CG51" s="65">
        <f t="shared" si="155"/>
        <v>56.54</v>
      </c>
      <c r="CH51" s="65">
        <f t="shared" si="156"/>
        <v>56.54</v>
      </c>
      <c r="CI51" s="65">
        <f t="shared" si="157"/>
        <v>54.71</v>
      </c>
      <c r="CJ51" s="65">
        <f t="shared" si="158"/>
        <v>56.54</v>
      </c>
      <c r="CK51" s="65">
        <f t="shared" si="159"/>
        <v>54.71</v>
      </c>
      <c r="CL51" s="65">
        <f t="shared" si="160"/>
        <v>56.54</v>
      </c>
      <c r="CM51" s="65">
        <f t="shared" si="161"/>
        <v>397.58</v>
      </c>
      <c r="CN51" s="66">
        <f t="shared" si="162"/>
        <v>397.58</v>
      </c>
      <c r="CO51" s="65">
        <f t="shared" si="163"/>
        <v>56.54</v>
      </c>
      <c r="CP51" s="65">
        <f t="shared" si="164"/>
        <v>51.06</v>
      </c>
      <c r="CQ51" s="65">
        <f t="shared" si="165"/>
        <v>56.54</v>
      </c>
      <c r="CR51" s="65">
        <f t="shared" si="166"/>
        <v>54.71</v>
      </c>
      <c r="CS51" s="67">
        <f t="shared" si="167"/>
        <v>56.54</v>
      </c>
      <c r="CT51" s="65">
        <f t="shared" si="168"/>
        <v>54.71</v>
      </c>
      <c r="CU51" s="65">
        <f t="shared" si="169"/>
        <v>56.54</v>
      </c>
      <c r="CV51" s="65">
        <f t="shared" si="170"/>
        <v>56.54</v>
      </c>
      <c r="CW51" s="65">
        <f t="shared" si="171"/>
        <v>54.71</v>
      </c>
      <c r="CX51" s="65">
        <f t="shared" si="172"/>
        <v>56.54</v>
      </c>
      <c r="CY51" s="65">
        <f t="shared" si="173"/>
        <v>54.71</v>
      </c>
      <c r="CZ51" s="65">
        <f t="shared" si="174"/>
        <v>56.54</v>
      </c>
      <c r="DA51" s="66">
        <f t="shared" si="175"/>
        <v>665.68</v>
      </c>
      <c r="DB51" s="66">
        <f t="shared" si="176"/>
        <v>1063.26</v>
      </c>
      <c r="DC51" s="65">
        <f t="shared" si="177"/>
        <v>56.54</v>
      </c>
      <c r="DD51" s="65">
        <f t="shared" si="178"/>
        <v>51.06</v>
      </c>
      <c r="DE51" s="65">
        <f t="shared" si="179"/>
        <v>56.54</v>
      </c>
      <c r="DF51" s="65">
        <f t="shared" si="180"/>
        <v>54.71</v>
      </c>
      <c r="DG51" s="65">
        <f t="shared" si="181"/>
        <v>56.54</v>
      </c>
      <c r="DH51" s="65">
        <f t="shared" si="182"/>
        <v>54.71</v>
      </c>
      <c r="DI51" s="65">
        <f t="shared" si="183"/>
        <v>56.54</v>
      </c>
      <c r="DJ51" s="65">
        <f t="shared" si="184"/>
        <v>56.54</v>
      </c>
      <c r="DK51" s="65">
        <f t="shared" si="185"/>
        <v>54.71</v>
      </c>
      <c r="DL51" s="65">
        <f t="shared" si="186"/>
        <v>56.54</v>
      </c>
      <c r="DM51" s="65">
        <f t="shared" si="188"/>
        <v>54.71</v>
      </c>
      <c r="DN51" s="65">
        <f t="shared" si="189"/>
        <v>56.54</v>
      </c>
      <c r="DO51" s="66">
        <f t="shared" si="190"/>
        <v>665.68</v>
      </c>
      <c r="DP51" s="65">
        <f t="shared" si="187"/>
        <v>1728.94</v>
      </c>
      <c r="DQ51" s="65">
        <f t="shared" si="191"/>
        <v>1969.1599999999999</v>
      </c>
    </row>
    <row r="52" spans="1:122" ht="33" x14ac:dyDescent="0.15">
      <c r="A52" s="10">
        <v>42517</v>
      </c>
      <c r="B52" s="11" t="s">
        <v>154</v>
      </c>
      <c r="C52" s="20" t="s">
        <v>171</v>
      </c>
      <c r="D52" s="11" t="s">
        <v>172</v>
      </c>
      <c r="E52" s="21" t="s">
        <v>175</v>
      </c>
      <c r="F52" s="148">
        <v>3698.1</v>
      </c>
      <c r="G52" s="65">
        <f t="shared" si="123"/>
        <v>369.81</v>
      </c>
      <c r="H52" s="65">
        <f t="shared" si="124"/>
        <v>3328.29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65"/>
      <c r="AY52" s="10"/>
      <c r="AZ52" s="10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>
        <f t="shared" si="192"/>
        <v>7.29</v>
      </c>
      <c r="CF52" s="65">
        <f t="shared" si="154"/>
        <v>54.71</v>
      </c>
      <c r="CG52" s="65">
        <f t="shared" si="155"/>
        <v>56.54</v>
      </c>
      <c r="CH52" s="65">
        <f t="shared" si="156"/>
        <v>56.54</v>
      </c>
      <c r="CI52" s="65">
        <f t="shared" si="157"/>
        <v>54.71</v>
      </c>
      <c r="CJ52" s="65">
        <f t="shared" si="158"/>
        <v>56.54</v>
      </c>
      <c r="CK52" s="65">
        <f t="shared" si="159"/>
        <v>54.71</v>
      </c>
      <c r="CL52" s="65">
        <f t="shared" si="160"/>
        <v>56.54</v>
      </c>
      <c r="CM52" s="65">
        <f t="shared" si="161"/>
        <v>397.58</v>
      </c>
      <c r="CN52" s="66">
        <f t="shared" si="162"/>
        <v>397.58</v>
      </c>
      <c r="CO52" s="65">
        <f t="shared" si="163"/>
        <v>56.54</v>
      </c>
      <c r="CP52" s="65">
        <f t="shared" si="164"/>
        <v>51.06</v>
      </c>
      <c r="CQ52" s="65">
        <f t="shared" si="165"/>
        <v>56.54</v>
      </c>
      <c r="CR52" s="65">
        <f t="shared" si="166"/>
        <v>54.71</v>
      </c>
      <c r="CS52" s="67">
        <f t="shared" si="167"/>
        <v>56.54</v>
      </c>
      <c r="CT52" s="65">
        <f t="shared" si="168"/>
        <v>54.71</v>
      </c>
      <c r="CU52" s="65">
        <f t="shared" si="169"/>
        <v>56.54</v>
      </c>
      <c r="CV52" s="65">
        <f t="shared" si="170"/>
        <v>56.54</v>
      </c>
      <c r="CW52" s="65">
        <f t="shared" si="171"/>
        <v>54.71</v>
      </c>
      <c r="CX52" s="65">
        <f t="shared" si="172"/>
        <v>56.54</v>
      </c>
      <c r="CY52" s="65">
        <f t="shared" si="173"/>
        <v>54.71</v>
      </c>
      <c r="CZ52" s="65">
        <f t="shared" si="174"/>
        <v>56.54</v>
      </c>
      <c r="DA52" s="66">
        <f t="shared" si="175"/>
        <v>665.68</v>
      </c>
      <c r="DB52" s="66">
        <f t="shared" si="176"/>
        <v>1063.26</v>
      </c>
      <c r="DC52" s="65">
        <f t="shared" si="177"/>
        <v>56.54</v>
      </c>
      <c r="DD52" s="65">
        <f t="shared" si="178"/>
        <v>51.06</v>
      </c>
      <c r="DE52" s="65">
        <f t="shared" si="179"/>
        <v>56.54</v>
      </c>
      <c r="DF52" s="65">
        <f t="shared" si="180"/>
        <v>54.71</v>
      </c>
      <c r="DG52" s="65">
        <f t="shared" si="181"/>
        <v>56.54</v>
      </c>
      <c r="DH52" s="65">
        <f t="shared" si="182"/>
        <v>54.71</v>
      </c>
      <c r="DI52" s="65">
        <f t="shared" si="183"/>
        <v>56.54</v>
      </c>
      <c r="DJ52" s="65">
        <f t="shared" si="184"/>
        <v>56.54</v>
      </c>
      <c r="DK52" s="65">
        <f t="shared" si="185"/>
        <v>54.71</v>
      </c>
      <c r="DL52" s="65">
        <f t="shared" si="186"/>
        <v>56.54</v>
      </c>
      <c r="DM52" s="65">
        <f t="shared" si="188"/>
        <v>54.71</v>
      </c>
      <c r="DN52" s="65">
        <f t="shared" si="189"/>
        <v>56.54</v>
      </c>
      <c r="DO52" s="66">
        <f t="shared" si="190"/>
        <v>665.68</v>
      </c>
      <c r="DP52" s="65">
        <f t="shared" si="187"/>
        <v>1728.94</v>
      </c>
      <c r="DQ52" s="65">
        <f t="shared" si="191"/>
        <v>1969.1599999999999</v>
      </c>
    </row>
    <row r="53" spans="1:122" ht="33" x14ac:dyDescent="0.15">
      <c r="A53" s="10">
        <v>42517</v>
      </c>
      <c r="B53" s="11" t="s">
        <v>154</v>
      </c>
      <c r="C53" s="20" t="s">
        <v>171</v>
      </c>
      <c r="D53" s="11" t="s">
        <v>172</v>
      </c>
      <c r="E53" s="21" t="s">
        <v>176</v>
      </c>
      <c r="F53" s="148">
        <v>3698.1</v>
      </c>
      <c r="G53" s="65">
        <f t="shared" si="123"/>
        <v>369.81</v>
      </c>
      <c r="H53" s="65">
        <f t="shared" si="124"/>
        <v>3328.29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65"/>
      <c r="AY53" s="10"/>
      <c r="AZ53" s="10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>
        <f t="shared" si="192"/>
        <v>7.29</v>
      </c>
      <c r="CF53" s="65">
        <f t="shared" si="154"/>
        <v>54.71</v>
      </c>
      <c r="CG53" s="65">
        <f t="shared" si="155"/>
        <v>56.54</v>
      </c>
      <c r="CH53" s="65">
        <f t="shared" si="156"/>
        <v>56.54</v>
      </c>
      <c r="CI53" s="65">
        <f t="shared" si="157"/>
        <v>54.71</v>
      </c>
      <c r="CJ53" s="65">
        <f t="shared" si="158"/>
        <v>56.54</v>
      </c>
      <c r="CK53" s="65">
        <f t="shared" si="159"/>
        <v>54.71</v>
      </c>
      <c r="CL53" s="65">
        <f t="shared" si="160"/>
        <v>56.54</v>
      </c>
      <c r="CM53" s="65">
        <f t="shared" si="161"/>
        <v>397.58</v>
      </c>
      <c r="CN53" s="66">
        <f t="shared" si="162"/>
        <v>397.58</v>
      </c>
      <c r="CO53" s="65">
        <f t="shared" si="163"/>
        <v>56.54</v>
      </c>
      <c r="CP53" s="65">
        <f t="shared" si="164"/>
        <v>51.06</v>
      </c>
      <c r="CQ53" s="65">
        <f t="shared" si="165"/>
        <v>56.54</v>
      </c>
      <c r="CR53" s="65">
        <f t="shared" si="166"/>
        <v>54.71</v>
      </c>
      <c r="CS53" s="67">
        <f t="shared" si="167"/>
        <v>56.54</v>
      </c>
      <c r="CT53" s="65">
        <f t="shared" si="168"/>
        <v>54.71</v>
      </c>
      <c r="CU53" s="65">
        <f t="shared" si="169"/>
        <v>56.54</v>
      </c>
      <c r="CV53" s="65">
        <f t="shared" si="170"/>
        <v>56.54</v>
      </c>
      <c r="CW53" s="65">
        <f t="shared" si="171"/>
        <v>54.71</v>
      </c>
      <c r="CX53" s="65">
        <f t="shared" si="172"/>
        <v>56.54</v>
      </c>
      <c r="CY53" s="65">
        <f t="shared" si="173"/>
        <v>54.71</v>
      </c>
      <c r="CZ53" s="65">
        <f t="shared" si="174"/>
        <v>56.54</v>
      </c>
      <c r="DA53" s="66">
        <f t="shared" si="175"/>
        <v>665.68</v>
      </c>
      <c r="DB53" s="66">
        <f t="shared" si="176"/>
        <v>1063.26</v>
      </c>
      <c r="DC53" s="65">
        <f t="shared" si="177"/>
        <v>56.54</v>
      </c>
      <c r="DD53" s="65">
        <f t="shared" si="178"/>
        <v>51.06</v>
      </c>
      <c r="DE53" s="65">
        <f t="shared" si="179"/>
        <v>56.54</v>
      </c>
      <c r="DF53" s="65">
        <f t="shared" si="180"/>
        <v>54.71</v>
      </c>
      <c r="DG53" s="65">
        <f t="shared" si="181"/>
        <v>56.54</v>
      </c>
      <c r="DH53" s="65">
        <f t="shared" si="182"/>
        <v>54.71</v>
      </c>
      <c r="DI53" s="65">
        <f t="shared" si="183"/>
        <v>56.54</v>
      </c>
      <c r="DJ53" s="65">
        <f t="shared" si="184"/>
        <v>56.54</v>
      </c>
      <c r="DK53" s="65">
        <f t="shared" si="185"/>
        <v>54.71</v>
      </c>
      <c r="DL53" s="65">
        <f t="shared" si="186"/>
        <v>56.54</v>
      </c>
      <c r="DM53" s="65">
        <f t="shared" si="188"/>
        <v>54.71</v>
      </c>
      <c r="DN53" s="65">
        <f t="shared" si="189"/>
        <v>56.54</v>
      </c>
      <c r="DO53" s="66">
        <f t="shared" si="190"/>
        <v>665.68</v>
      </c>
      <c r="DP53" s="65">
        <f t="shared" si="187"/>
        <v>1728.94</v>
      </c>
      <c r="DQ53" s="65">
        <f t="shared" si="191"/>
        <v>1969.1599999999999</v>
      </c>
    </row>
    <row r="54" spans="1:122" ht="33" x14ac:dyDescent="0.15">
      <c r="A54" s="10">
        <v>42517</v>
      </c>
      <c r="B54" s="11" t="s">
        <v>154</v>
      </c>
      <c r="C54" s="20" t="s">
        <v>171</v>
      </c>
      <c r="D54" s="11" t="s">
        <v>172</v>
      </c>
      <c r="E54" s="21" t="s">
        <v>177</v>
      </c>
      <c r="F54" s="148">
        <v>3698.1</v>
      </c>
      <c r="G54" s="65">
        <f t="shared" si="123"/>
        <v>369.81</v>
      </c>
      <c r="H54" s="65">
        <f t="shared" si="124"/>
        <v>3328.29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65"/>
      <c r="AY54" s="10"/>
      <c r="AZ54" s="10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>
        <f t="shared" si="192"/>
        <v>7.29</v>
      </c>
      <c r="CF54" s="65">
        <f t="shared" si="154"/>
        <v>54.71</v>
      </c>
      <c r="CG54" s="65">
        <f t="shared" si="155"/>
        <v>56.54</v>
      </c>
      <c r="CH54" s="65">
        <f t="shared" si="156"/>
        <v>56.54</v>
      </c>
      <c r="CI54" s="65">
        <f t="shared" si="157"/>
        <v>54.71</v>
      </c>
      <c r="CJ54" s="65">
        <f t="shared" si="158"/>
        <v>56.54</v>
      </c>
      <c r="CK54" s="65">
        <f t="shared" si="159"/>
        <v>54.71</v>
      </c>
      <c r="CL54" s="65">
        <f t="shared" si="160"/>
        <v>56.54</v>
      </c>
      <c r="CM54" s="65">
        <f t="shared" si="161"/>
        <v>397.58</v>
      </c>
      <c r="CN54" s="66">
        <f t="shared" si="162"/>
        <v>397.58</v>
      </c>
      <c r="CO54" s="65">
        <f t="shared" si="163"/>
        <v>56.54</v>
      </c>
      <c r="CP54" s="65">
        <f t="shared" si="164"/>
        <v>51.06</v>
      </c>
      <c r="CQ54" s="65">
        <f t="shared" si="165"/>
        <v>56.54</v>
      </c>
      <c r="CR54" s="65">
        <f t="shared" si="166"/>
        <v>54.71</v>
      </c>
      <c r="CS54" s="67">
        <f t="shared" si="167"/>
        <v>56.54</v>
      </c>
      <c r="CT54" s="65">
        <f t="shared" si="168"/>
        <v>54.71</v>
      </c>
      <c r="CU54" s="65">
        <f t="shared" si="169"/>
        <v>56.54</v>
      </c>
      <c r="CV54" s="65">
        <f t="shared" si="170"/>
        <v>56.54</v>
      </c>
      <c r="CW54" s="65">
        <f t="shared" si="171"/>
        <v>54.71</v>
      </c>
      <c r="CX54" s="65">
        <f t="shared" si="172"/>
        <v>56.54</v>
      </c>
      <c r="CY54" s="65">
        <f t="shared" si="173"/>
        <v>54.71</v>
      </c>
      <c r="CZ54" s="65">
        <f t="shared" si="174"/>
        <v>56.54</v>
      </c>
      <c r="DA54" s="66">
        <f t="shared" si="175"/>
        <v>665.68</v>
      </c>
      <c r="DB54" s="66">
        <f t="shared" si="176"/>
        <v>1063.26</v>
      </c>
      <c r="DC54" s="65">
        <f t="shared" si="177"/>
        <v>56.54</v>
      </c>
      <c r="DD54" s="65">
        <f t="shared" si="178"/>
        <v>51.06</v>
      </c>
      <c r="DE54" s="65">
        <f t="shared" si="179"/>
        <v>56.54</v>
      </c>
      <c r="DF54" s="65">
        <f t="shared" si="180"/>
        <v>54.71</v>
      </c>
      <c r="DG54" s="65">
        <f t="shared" si="181"/>
        <v>56.54</v>
      </c>
      <c r="DH54" s="65">
        <f t="shared" si="182"/>
        <v>54.71</v>
      </c>
      <c r="DI54" s="65">
        <f t="shared" si="183"/>
        <v>56.54</v>
      </c>
      <c r="DJ54" s="65">
        <f t="shared" si="184"/>
        <v>56.54</v>
      </c>
      <c r="DK54" s="65">
        <f t="shared" si="185"/>
        <v>54.71</v>
      </c>
      <c r="DL54" s="65">
        <f t="shared" si="186"/>
        <v>56.54</v>
      </c>
      <c r="DM54" s="65">
        <f t="shared" si="188"/>
        <v>54.71</v>
      </c>
      <c r="DN54" s="65">
        <f t="shared" si="189"/>
        <v>56.54</v>
      </c>
      <c r="DO54" s="66">
        <f t="shared" si="190"/>
        <v>665.68</v>
      </c>
      <c r="DP54" s="65">
        <f t="shared" si="187"/>
        <v>1728.94</v>
      </c>
      <c r="DQ54" s="65">
        <f t="shared" si="191"/>
        <v>1969.1599999999999</v>
      </c>
    </row>
    <row r="55" spans="1:122" ht="24.75" x14ac:dyDescent="0.15">
      <c r="A55" s="10">
        <v>42576</v>
      </c>
      <c r="B55" s="11" t="s">
        <v>178</v>
      </c>
      <c r="C55" s="20" t="s">
        <v>179</v>
      </c>
      <c r="D55" s="11" t="s">
        <v>180</v>
      </c>
      <c r="E55" s="18" t="s">
        <v>181</v>
      </c>
      <c r="F55" s="148">
        <v>845</v>
      </c>
      <c r="G55" s="65">
        <f t="shared" si="123"/>
        <v>84.5</v>
      </c>
      <c r="H55" s="65">
        <f t="shared" si="124"/>
        <v>760.5</v>
      </c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65">
        <v>0</v>
      </c>
      <c r="CH55" s="65">
        <f>ROUND((H55/5/365*37),2)</f>
        <v>15.42</v>
      </c>
      <c r="CI55" s="65">
        <f t="shared" si="157"/>
        <v>12.5</v>
      </c>
      <c r="CJ55" s="65">
        <f t="shared" si="158"/>
        <v>12.92</v>
      </c>
      <c r="CK55" s="65">
        <f t="shared" si="159"/>
        <v>12.5</v>
      </c>
      <c r="CL55" s="65">
        <f t="shared" si="160"/>
        <v>12.92</v>
      </c>
      <c r="CM55" s="65">
        <f t="shared" si="161"/>
        <v>66.260000000000005</v>
      </c>
      <c r="CN55" s="66">
        <f t="shared" si="162"/>
        <v>66.260000000000005</v>
      </c>
      <c r="CO55" s="65">
        <f t="shared" si="163"/>
        <v>12.92</v>
      </c>
      <c r="CP55" s="65">
        <f t="shared" si="164"/>
        <v>11.67</v>
      </c>
      <c r="CQ55" s="65">
        <f t="shared" si="165"/>
        <v>12.92</v>
      </c>
      <c r="CR55" s="65">
        <f t="shared" si="166"/>
        <v>12.5</v>
      </c>
      <c r="CS55" s="67">
        <f t="shared" si="167"/>
        <v>12.92</v>
      </c>
      <c r="CT55" s="65">
        <f t="shared" si="168"/>
        <v>12.5</v>
      </c>
      <c r="CU55" s="65">
        <f t="shared" si="169"/>
        <v>12.92</v>
      </c>
      <c r="CV55" s="65">
        <f t="shared" si="170"/>
        <v>12.92</v>
      </c>
      <c r="CW55" s="65">
        <f t="shared" si="171"/>
        <v>12.5</v>
      </c>
      <c r="CX55" s="65">
        <f t="shared" si="172"/>
        <v>12.92</v>
      </c>
      <c r="CY55" s="65">
        <f t="shared" si="173"/>
        <v>12.5</v>
      </c>
      <c r="CZ55" s="65">
        <f t="shared" si="174"/>
        <v>12.92</v>
      </c>
      <c r="DA55" s="66">
        <f t="shared" si="175"/>
        <v>152.10999999999999</v>
      </c>
      <c r="DB55" s="66">
        <f t="shared" si="176"/>
        <v>218.37</v>
      </c>
      <c r="DC55" s="65">
        <f t="shared" si="177"/>
        <v>12.92</v>
      </c>
      <c r="DD55" s="65">
        <f t="shared" si="178"/>
        <v>11.67</v>
      </c>
      <c r="DE55" s="65">
        <f t="shared" si="179"/>
        <v>12.92</v>
      </c>
      <c r="DF55" s="65">
        <f t="shared" si="180"/>
        <v>12.5</v>
      </c>
      <c r="DG55" s="65">
        <f t="shared" si="181"/>
        <v>12.92</v>
      </c>
      <c r="DH55" s="65">
        <f t="shared" si="182"/>
        <v>12.5</v>
      </c>
      <c r="DI55" s="65">
        <f t="shared" si="183"/>
        <v>12.92</v>
      </c>
      <c r="DJ55" s="65">
        <f t="shared" si="184"/>
        <v>12.92</v>
      </c>
      <c r="DK55" s="65">
        <f t="shared" si="185"/>
        <v>12.5</v>
      </c>
      <c r="DL55" s="65">
        <f t="shared" si="186"/>
        <v>12.92</v>
      </c>
      <c r="DM55" s="65">
        <f t="shared" si="188"/>
        <v>12.5</v>
      </c>
      <c r="DN55" s="65">
        <f t="shared" si="189"/>
        <v>12.92</v>
      </c>
      <c r="DO55" s="66">
        <f t="shared" si="190"/>
        <v>152.10999999999999</v>
      </c>
      <c r="DP55" s="65">
        <f t="shared" si="187"/>
        <v>370.48</v>
      </c>
      <c r="DQ55" s="65">
        <f t="shared" si="191"/>
        <v>474.52</v>
      </c>
      <c r="DR55" s="22"/>
    </row>
    <row r="56" spans="1:122" ht="24.75" x14ac:dyDescent="0.15">
      <c r="A56" s="10">
        <v>42576</v>
      </c>
      <c r="B56" s="11" t="s">
        <v>178</v>
      </c>
      <c r="C56" s="20" t="s">
        <v>182</v>
      </c>
      <c r="D56" s="11" t="s">
        <v>183</v>
      </c>
      <c r="E56" s="18" t="s">
        <v>184</v>
      </c>
      <c r="F56" s="148">
        <v>750</v>
      </c>
      <c r="G56" s="65">
        <f t="shared" si="123"/>
        <v>75</v>
      </c>
      <c r="H56" s="65">
        <f t="shared" si="124"/>
        <v>675</v>
      </c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65">
        <v>0</v>
      </c>
      <c r="CH56" s="65">
        <f>ROUND((H56/5/365*37),2)</f>
        <v>13.68</v>
      </c>
      <c r="CI56" s="65">
        <f t="shared" si="157"/>
        <v>11.1</v>
      </c>
      <c r="CJ56" s="65">
        <f t="shared" si="158"/>
        <v>11.47</v>
      </c>
      <c r="CK56" s="65">
        <f t="shared" si="159"/>
        <v>11.1</v>
      </c>
      <c r="CL56" s="65">
        <f t="shared" si="160"/>
        <v>11.47</v>
      </c>
      <c r="CM56" s="65">
        <f t="shared" si="161"/>
        <v>58.82</v>
      </c>
      <c r="CN56" s="66">
        <f t="shared" si="162"/>
        <v>58.82</v>
      </c>
      <c r="CO56" s="65">
        <f t="shared" si="163"/>
        <v>11.47</v>
      </c>
      <c r="CP56" s="65">
        <f t="shared" si="164"/>
        <v>10.36</v>
      </c>
      <c r="CQ56" s="65">
        <f t="shared" si="165"/>
        <v>11.47</v>
      </c>
      <c r="CR56" s="65">
        <f t="shared" si="166"/>
        <v>11.1</v>
      </c>
      <c r="CS56" s="67">
        <f t="shared" si="167"/>
        <v>11.47</v>
      </c>
      <c r="CT56" s="65">
        <f t="shared" si="168"/>
        <v>11.1</v>
      </c>
      <c r="CU56" s="65">
        <f t="shared" si="169"/>
        <v>11.47</v>
      </c>
      <c r="CV56" s="65">
        <f t="shared" si="170"/>
        <v>11.47</v>
      </c>
      <c r="CW56" s="65">
        <f t="shared" si="171"/>
        <v>11.1</v>
      </c>
      <c r="CX56" s="65">
        <f t="shared" si="172"/>
        <v>11.47</v>
      </c>
      <c r="CY56" s="65">
        <f t="shared" si="173"/>
        <v>11.1</v>
      </c>
      <c r="CZ56" s="65">
        <f t="shared" si="174"/>
        <v>11.47</v>
      </c>
      <c r="DA56" s="66">
        <f t="shared" si="175"/>
        <v>135.04999999999998</v>
      </c>
      <c r="DB56" s="66">
        <f t="shared" si="176"/>
        <v>193.87</v>
      </c>
      <c r="DC56" s="65">
        <f t="shared" si="177"/>
        <v>11.47</v>
      </c>
      <c r="DD56" s="65">
        <f t="shared" si="178"/>
        <v>10.36</v>
      </c>
      <c r="DE56" s="65">
        <f t="shared" si="179"/>
        <v>11.47</v>
      </c>
      <c r="DF56" s="65">
        <f t="shared" si="180"/>
        <v>11.1</v>
      </c>
      <c r="DG56" s="65">
        <f t="shared" si="181"/>
        <v>11.47</v>
      </c>
      <c r="DH56" s="65">
        <f t="shared" si="182"/>
        <v>11.1</v>
      </c>
      <c r="DI56" s="65">
        <f t="shared" si="183"/>
        <v>11.47</v>
      </c>
      <c r="DJ56" s="65">
        <f t="shared" si="184"/>
        <v>11.47</v>
      </c>
      <c r="DK56" s="65">
        <f t="shared" si="185"/>
        <v>11.1</v>
      </c>
      <c r="DL56" s="65">
        <f t="shared" si="186"/>
        <v>11.47</v>
      </c>
      <c r="DM56" s="65">
        <f t="shared" si="188"/>
        <v>11.1</v>
      </c>
      <c r="DN56" s="65">
        <f t="shared" si="189"/>
        <v>11.47</v>
      </c>
      <c r="DO56" s="66">
        <f t="shared" si="190"/>
        <v>135.04999999999998</v>
      </c>
      <c r="DP56" s="65">
        <f t="shared" si="187"/>
        <v>328.92</v>
      </c>
      <c r="DQ56" s="65">
        <f t="shared" si="191"/>
        <v>421.08</v>
      </c>
      <c r="DR56" s="22"/>
    </row>
    <row r="57" spans="1:122" ht="16.5" x14ac:dyDescent="0.15">
      <c r="A57" s="12">
        <v>42600</v>
      </c>
      <c r="B57" s="14" t="s">
        <v>185</v>
      </c>
      <c r="C57" s="14" t="s">
        <v>186</v>
      </c>
      <c r="D57" s="23" t="s">
        <v>130</v>
      </c>
      <c r="E57" s="14" t="s">
        <v>187</v>
      </c>
      <c r="F57" s="164">
        <v>3110</v>
      </c>
      <c r="G57" s="65">
        <f t="shared" si="123"/>
        <v>311</v>
      </c>
      <c r="H57" s="65">
        <f>(F57*0.9)</f>
        <v>2799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65"/>
      <c r="AY57" s="10"/>
      <c r="AZ57" s="10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>
        <f>ROUND((H57/5/365*13),2)</f>
        <v>19.940000000000001</v>
      </c>
      <c r="CI57" s="65">
        <f t="shared" si="157"/>
        <v>46.01</v>
      </c>
      <c r="CJ57" s="65">
        <f t="shared" si="158"/>
        <v>47.54</v>
      </c>
      <c r="CK57" s="65">
        <f t="shared" si="159"/>
        <v>46.01</v>
      </c>
      <c r="CL57" s="65">
        <f t="shared" si="160"/>
        <v>47.54</v>
      </c>
      <c r="CM57" s="65">
        <f t="shared" si="161"/>
        <v>207.04</v>
      </c>
      <c r="CN57" s="66">
        <f t="shared" si="162"/>
        <v>207.04</v>
      </c>
      <c r="CO57" s="65">
        <f t="shared" si="163"/>
        <v>47.54</v>
      </c>
      <c r="CP57" s="65">
        <f t="shared" si="164"/>
        <v>42.94</v>
      </c>
      <c r="CQ57" s="65">
        <f t="shared" si="165"/>
        <v>47.54</v>
      </c>
      <c r="CR57" s="65">
        <f t="shared" si="166"/>
        <v>46.01</v>
      </c>
      <c r="CS57" s="67">
        <f t="shared" si="167"/>
        <v>47.54</v>
      </c>
      <c r="CT57" s="65">
        <f t="shared" si="168"/>
        <v>46.01</v>
      </c>
      <c r="CU57" s="65">
        <f t="shared" si="169"/>
        <v>47.54</v>
      </c>
      <c r="CV57" s="65">
        <f t="shared" si="170"/>
        <v>47.54</v>
      </c>
      <c r="CW57" s="65">
        <f t="shared" si="171"/>
        <v>46.01</v>
      </c>
      <c r="CX57" s="65">
        <f t="shared" si="172"/>
        <v>47.54</v>
      </c>
      <c r="CY57" s="65">
        <f t="shared" si="173"/>
        <v>46.01</v>
      </c>
      <c r="CZ57" s="65">
        <f t="shared" si="174"/>
        <v>47.54</v>
      </c>
      <c r="DA57" s="66">
        <f t="shared" si="175"/>
        <v>559.76</v>
      </c>
      <c r="DB57" s="66">
        <f t="shared" si="176"/>
        <v>766.8</v>
      </c>
      <c r="DC57" s="65">
        <f t="shared" si="177"/>
        <v>47.54</v>
      </c>
      <c r="DD57" s="65">
        <f t="shared" si="178"/>
        <v>42.94</v>
      </c>
      <c r="DE57" s="65">
        <f t="shared" si="179"/>
        <v>47.54</v>
      </c>
      <c r="DF57" s="65">
        <f t="shared" si="180"/>
        <v>46.01</v>
      </c>
      <c r="DG57" s="65">
        <f t="shared" si="181"/>
        <v>47.54</v>
      </c>
      <c r="DH57" s="65">
        <f t="shared" si="182"/>
        <v>46.01</v>
      </c>
      <c r="DI57" s="65">
        <f t="shared" si="183"/>
        <v>47.54</v>
      </c>
      <c r="DJ57" s="65">
        <f t="shared" si="184"/>
        <v>47.54</v>
      </c>
      <c r="DK57" s="65">
        <f t="shared" si="185"/>
        <v>46.01</v>
      </c>
      <c r="DL57" s="65">
        <f t="shared" si="186"/>
        <v>47.54</v>
      </c>
      <c r="DM57" s="65">
        <f t="shared" si="188"/>
        <v>46.01</v>
      </c>
      <c r="DN57" s="65">
        <f t="shared" si="189"/>
        <v>47.54</v>
      </c>
      <c r="DO57" s="66">
        <f t="shared" si="190"/>
        <v>559.76</v>
      </c>
      <c r="DP57" s="65">
        <f t="shared" si="187"/>
        <v>1326.56</v>
      </c>
      <c r="DQ57" s="65">
        <f t="shared" si="191"/>
        <v>1783.44</v>
      </c>
      <c r="DR57" s="22"/>
    </row>
    <row r="58" spans="1:122" ht="24.75" x14ac:dyDescent="0.15">
      <c r="A58" s="12">
        <v>42600</v>
      </c>
      <c r="B58" s="13" t="s">
        <v>188</v>
      </c>
      <c r="C58" s="13" t="s">
        <v>189</v>
      </c>
      <c r="D58" s="14" t="s">
        <v>130</v>
      </c>
      <c r="E58" s="14" t="s">
        <v>190</v>
      </c>
      <c r="F58" s="148">
        <v>640</v>
      </c>
      <c r="G58" s="65">
        <f t="shared" si="123"/>
        <v>64</v>
      </c>
      <c r="H58" s="65">
        <f t="shared" si="124"/>
        <v>576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65"/>
      <c r="AY58" s="10"/>
      <c r="AZ58" s="10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>
        <f>ROUND((H58/5/365*13),2)</f>
        <v>4.0999999999999996</v>
      </c>
      <c r="CI58" s="65">
        <f t="shared" si="157"/>
        <v>9.4700000000000006</v>
      </c>
      <c r="CJ58" s="65">
        <f t="shared" si="158"/>
        <v>9.7799999999999994</v>
      </c>
      <c r="CK58" s="65">
        <f t="shared" si="159"/>
        <v>9.4700000000000006</v>
      </c>
      <c r="CL58" s="65">
        <f t="shared" si="160"/>
        <v>9.7799999999999994</v>
      </c>
      <c r="CM58" s="65">
        <f t="shared" si="161"/>
        <v>42.6</v>
      </c>
      <c r="CN58" s="66">
        <f t="shared" si="162"/>
        <v>42.6</v>
      </c>
      <c r="CO58" s="65">
        <f t="shared" si="163"/>
        <v>9.7799999999999994</v>
      </c>
      <c r="CP58" s="65">
        <f t="shared" si="164"/>
        <v>8.84</v>
      </c>
      <c r="CQ58" s="65">
        <f t="shared" si="165"/>
        <v>9.7799999999999994</v>
      </c>
      <c r="CR58" s="65">
        <f t="shared" si="166"/>
        <v>9.4700000000000006</v>
      </c>
      <c r="CS58" s="67">
        <f t="shared" si="167"/>
        <v>9.7799999999999994</v>
      </c>
      <c r="CT58" s="65">
        <f t="shared" si="168"/>
        <v>9.4700000000000006</v>
      </c>
      <c r="CU58" s="65">
        <f t="shared" si="169"/>
        <v>9.7799999999999994</v>
      </c>
      <c r="CV58" s="65">
        <f t="shared" si="170"/>
        <v>9.7799999999999994</v>
      </c>
      <c r="CW58" s="65">
        <f t="shared" si="171"/>
        <v>9.4700000000000006</v>
      </c>
      <c r="CX58" s="65">
        <f t="shared" si="172"/>
        <v>9.7799999999999994</v>
      </c>
      <c r="CY58" s="65">
        <f t="shared" si="173"/>
        <v>9.4700000000000006</v>
      </c>
      <c r="CZ58" s="65">
        <f t="shared" si="174"/>
        <v>9.7799999999999994</v>
      </c>
      <c r="DA58" s="66">
        <f t="shared" si="175"/>
        <v>115.17999999999999</v>
      </c>
      <c r="DB58" s="66">
        <f t="shared" si="176"/>
        <v>157.78</v>
      </c>
      <c r="DC58" s="65">
        <f t="shared" si="177"/>
        <v>9.7799999999999994</v>
      </c>
      <c r="DD58" s="65">
        <f t="shared" si="178"/>
        <v>8.84</v>
      </c>
      <c r="DE58" s="65">
        <f t="shared" si="179"/>
        <v>9.7799999999999994</v>
      </c>
      <c r="DF58" s="65">
        <f t="shared" si="180"/>
        <v>9.4700000000000006</v>
      </c>
      <c r="DG58" s="65">
        <f t="shared" si="181"/>
        <v>9.7799999999999994</v>
      </c>
      <c r="DH58" s="65">
        <f t="shared" si="182"/>
        <v>9.4700000000000006</v>
      </c>
      <c r="DI58" s="65">
        <f t="shared" si="183"/>
        <v>9.7799999999999994</v>
      </c>
      <c r="DJ58" s="65">
        <f t="shared" si="184"/>
        <v>9.7799999999999994</v>
      </c>
      <c r="DK58" s="65">
        <f t="shared" si="185"/>
        <v>9.4700000000000006</v>
      </c>
      <c r="DL58" s="65">
        <f t="shared" si="186"/>
        <v>9.7799999999999994</v>
      </c>
      <c r="DM58" s="65">
        <f t="shared" si="188"/>
        <v>9.4700000000000006</v>
      </c>
      <c r="DN58" s="65">
        <f t="shared" si="189"/>
        <v>9.7799999999999994</v>
      </c>
      <c r="DO58" s="66">
        <f t="shared" si="190"/>
        <v>115.17999999999999</v>
      </c>
      <c r="DP58" s="65">
        <f t="shared" si="187"/>
        <v>272.95999999999998</v>
      </c>
      <c r="DQ58" s="65">
        <f t="shared" si="191"/>
        <v>367.04</v>
      </c>
      <c r="DR58" s="22"/>
    </row>
    <row r="59" spans="1:122" ht="41.25" x14ac:dyDescent="0.15">
      <c r="A59" s="12">
        <v>42713</v>
      </c>
      <c r="B59" s="13" t="s">
        <v>111</v>
      </c>
      <c r="C59" s="20" t="s">
        <v>191</v>
      </c>
      <c r="D59" s="13" t="s">
        <v>192</v>
      </c>
      <c r="E59" s="14" t="s">
        <v>193</v>
      </c>
      <c r="F59" s="164">
        <v>1150</v>
      </c>
      <c r="G59" s="65">
        <f t="shared" si="123"/>
        <v>115</v>
      </c>
      <c r="H59" s="65">
        <f t="shared" si="124"/>
        <v>1035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65"/>
      <c r="AY59" s="10"/>
      <c r="AZ59" s="10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>
        <f>ROUND((H59/5/365*22),2)</f>
        <v>12.48</v>
      </c>
      <c r="CM59" s="65">
        <f t="shared" si="161"/>
        <v>12.48</v>
      </c>
      <c r="CN59" s="66">
        <f t="shared" si="162"/>
        <v>12.48</v>
      </c>
      <c r="CO59" s="65">
        <f t="shared" si="163"/>
        <v>17.579999999999998</v>
      </c>
      <c r="CP59" s="65">
        <f t="shared" si="164"/>
        <v>15.88</v>
      </c>
      <c r="CQ59" s="65">
        <f t="shared" si="165"/>
        <v>17.579999999999998</v>
      </c>
      <c r="CR59" s="65">
        <f t="shared" si="166"/>
        <v>17.010000000000002</v>
      </c>
      <c r="CS59" s="67">
        <f t="shared" si="167"/>
        <v>17.579999999999998</v>
      </c>
      <c r="CT59" s="65">
        <f t="shared" si="168"/>
        <v>17.010000000000002</v>
      </c>
      <c r="CU59" s="65">
        <f t="shared" si="169"/>
        <v>17.579999999999998</v>
      </c>
      <c r="CV59" s="65">
        <f t="shared" si="170"/>
        <v>17.579999999999998</v>
      </c>
      <c r="CW59" s="65">
        <f t="shared" si="171"/>
        <v>17.010000000000002</v>
      </c>
      <c r="CX59" s="65">
        <f t="shared" si="172"/>
        <v>17.579999999999998</v>
      </c>
      <c r="CY59" s="65">
        <f t="shared" si="173"/>
        <v>17.010000000000002</v>
      </c>
      <c r="CZ59" s="65">
        <f t="shared" si="174"/>
        <v>17.579999999999998</v>
      </c>
      <c r="DA59" s="66">
        <f t="shared" si="175"/>
        <v>206.97999999999996</v>
      </c>
      <c r="DB59" s="66">
        <f t="shared" si="176"/>
        <v>219.46</v>
      </c>
      <c r="DC59" s="65">
        <f t="shared" si="177"/>
        <v>17.579999999999998</v>
      </c>
      <c r="DD59" s="65">
        <f t="shared" si="178"/>
        <v>15.88</v>
      </c>
      <c r="DE59" s="65">
        <f t="shared" si="179"/>
        <v>17.579999999999998</v>
      </c>
      <c r="DF59" s="65">
        <f t="shared" si="180"/>
        <v>17.010000000000002</v>
      </c>
      <c r="DG59" s="65">
        <f t="shared" si="181"/>
        <v>17.579999999999998</v>
      </c>
      <c r="DH59" s="65">
        <f t="shared" si="182"/>
        <v>17.010000000000002</v>
      </c>
      <c r="DI59" s="65">
        <f t="shared" si="183"/>
        <v>17.579999999999998</v>
      </c>
      <c r="DJ59" s="65">
        <f t="shared" si="184"/>
        <v>17.579999999999998</v>
      </c>
      <c r="DK59" s="65">
        <f t="shared" si="185"/>
        <v>17.010000000000002</v>
      </c>
      <c r="DL59" s="65">
        <f t="shared" si="186"/>
        <v>17.579999999999998</v>
      </c>
      <c r="DM59" s="65">
        <f t="shared" si="188"/>
        <v>17.010000000000002</v>
      </c>
      <c r="DN59" s="65">
        <f t="shared" si="189"/>
        <v>17.579999999999998</v>
      </c>
      <c r="DO59" s="66">
        <f t="shared" si="190"/>
        <v>206.97999999999996</v>
      </c>
      <c r="DP59" s="65">
        <f t="shared" si="187"/>
        <v>426.44</v>
      </c>
      <c r="DQ59" s="65">
        <f t="shared" si="191"/>
        <v>723.56</v>
      </c>
      <c r="DR59" s="22"/>
    </row>
    <row r="60" spans="1:122" ht="41.25" x14ac:dyDescent="0.15">
      <c r="A60" s="12">
        <v>42716</v>
      </c>
      <c r="B60" s="13" t="s">
        <v>111</v>
      </c>
      <c r="C60" s="20" t="s">
        <v>194</v>
      </c>
      <c r="D60" s="13" t="s">
        <v>94</v>
      </c>
      <c r="E60" s="14" t="s">
        <v>195</v>
      </c>
      <c r="F60" s="164">
        <v>805</v>
      </c>
      <c r="G60" s="65">
        <f t="shared" si="123"/>
        <v>80.5</v>
      </c>
      <c r="H60" s="65">
        <f t="shared" si="124"/>
        <v>724.5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65"/>
      <c r="AY60" s="10"/>
      <c r="AZ60" s="10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>
        <f>ROUND((H60/5/365*19),2)</f>
        <v>7.54</v>
      </c>
      <c r="CM60" s="65">
        <f t="shared" si="161"/>
        <v>7.54</v>
      </c>
      <c r="CN60" s="66">
        <f t="shared" si="162"/>
        <v>7.54</v>
      </c>
      <c r="CO60" s="65">
        <f t="shared" si="163"/>
        <v>12.31</v>
      </c>
      <c r="CP60" s="65">
        <f t="shared" si="164"/>
        <v>11.12</v>
      </c>
      <c r="CQ60" s="65">
        <f t="shared" si="165"/>
        <v>12.31</v>
      </c>
      <c r="CR60" s="65">
        <f t="shared" si="166"/>
        <v>11.91</v>
      </c>
      <c r="CS60" s="67">
        <f t="shared" si="167"/>
        <v>12.31</v>
      </c>
      <c r="CT60" s="65">
        <f t="shared" si="168"/>
        <v>11.91</v>
      </c>
      <c r="CU60" s="65">
        <f t="shared" si="169"/>
        <v>12.31</v>
      </c>
      <c r="CV60" s="65">
        <f t="shared" si="170"/>
        <v>12.31</v>
      </c>
      <c r="CW60" s="65">
        <f t="shared" si="171"/>
        <v>11.91</v>
      </c>
      <c r="CX60" s="65">
        <f t="shared" si="172"/>
        <v>12.31</v>
      </c>
      <c r="CY60" s="65">
        <f t="shared" si="173"/>
        <v>11.91</v>
      </c>
      <c r="CZ60" s="65">
        <f t="shared" si="174"/>
        <v>12.31</v>
      </c>
      <c r="DA60" s="66">
        <f t="shared" si="175"/>
        <v>144.93</v>
      </c>
      <c r="DB60" s="66">
        <f t="shared" si="176"/>
        <v>152.47</v>
      </c>
      <c r="DC60" s="65">
        <f t="shared" si="177"/>
        <v>12.31</v>
      </c>
      <c r="DD60" s="65">
        <f t="shared" si="178"/>
        <v>11.12</v>
      </c>
      <c r="DE60" s="65">
        <f t="shared" si="179"/>
        <v>12.31</v>
      </c>
      <c r="DF60" s="65">
        <f t="shared" si="180"/>
        <v>11.91</v>
      </c>
      <c r="DG60" s="65">
        <f t="shared" si="181"/>
        <v>12.31</v>
      </c>
      <c r="DH60" s="65">
        <f t="shared" si="182"/>
        <v>11.91</v>
      </c>
      <c r="DI60" s="65">
        <f t="shared" si="183"/>
        <v>12.31</v>
      </c>
      <c r="DJ60" s="65">
        <f t="shared" si="184"/>
        <v>12.31</v>
      </c>
      <c r="DK60" s="65">
        <f t="shared" si="185"/>
        <v>11.91</v>
      </c>
      <c r="DL60" s="65">
        <f t="shared" si="186"/>
        <v>12.31</v>
      </c>
      <c r="DM60" s="65">
        <f t="shared" si="188"/>
        <v>11.91</v>
      </c>
      <c r="DN60" s="65">
        <f t="shared" si="189"/>
        <v>12.31</v>
      </c>
      <c r="DO60" s="66">
        <f t="shared" si="190"/>
        <v>144.93</v>
      </c>
      <c r="DP60" s="65">
        <f t="shared" si="187"/>
        <v>297.39999999999998</v>
      </c>
      <c r="DQ60" s="65">
        <f t="shared" si="191"/>
        <v>507.6</v>
      </c>
      <c r="DR60" s="22"/>
    </row>
    <row r="61" spans="1:122" ht="41.25" x14ac:dyDescent="0.15">
      <c r="A61" s="12">
        <v>42716</v>
      </c>
      <c r="B61" s="13" t="s">
        <v>111</v>
      </c>
      <c r="C61" s="20" t="s">
        <v>196</v>
      </c>
      <c r="D61" s="13" t="s">
        <v>197</v>
      </c>
      <c r="E61" s="14" t="s">
        <v>198</v>
      </c>
      <c r="F61" s="164">
        <v>805</v>
      </c>
      <c r="G61" s="65">
        <f t="shared" si="123"/>
        <v>80.5</v>
      </c>
      <c r="H61" s="65">
        <f t="shared" si="124"/>
        <v>724.5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65"/>
      <c r="AY61" s="10"/>
      <c r="AZ61" s="10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>
        <f>ROUND((H61/5/365*19),2)</f>
        <v>7.54</v>
      </c>
      <c r="CM61" s="65">
        <f t="shared" si="161"/>
        <v>7.54</v>
      </c>
      <c r="CN61" s="66">
        <f t="shared" si="162"/>
        <v>7.54</v>
      </c>
      <c r="CO61" s="65">
        <f t="shared" si="163"/>
        <v>12.31</v>
      </c>
      <c r="CP61" s="65">
        <f t="shared" si="164"/>
        <v>11.12</v>
      </c>
      <c r="CQ61" s="65">
        <f t="shared" si="165"/>
        <v>12.31</v>
      </c>
      <c r="CR61" s="65">
        <f t="shared" si="166"/>
        <v>11.91</v>
      </c>
      <c r="CS61" s="67">
        <f t="shared" si="167"/>
        <v>12.31</v>
      </c>
      <c r="CT61" s="65">
        <f t="shared" si="168"/>
        <v>11.91</v>
      </c>
      <c r="CU61" s="65">
        <f t="shared" si="169"/>
        <v>12.31</v>
      </c>
      <c r="CV61" s="65">
        <f t="shared" si="170"/>
        <v>12.31</v>
      </c>
      <c r="CW61" s="65">
        <f t="shared" si="171"/>
        <v>11.91</v>
      </c>
      <c r="CX61" s="65">
        <f t="shared" si="172"/>
        <v>12.31</v>
      </c>
      <c r="CY61" s="65">
        <f t="shared" si="173"/>
        <v>11.91</v>
      </c>
      <c r="CZ61" s="65">
        <f t="shared" si="174"/>
        <v>12.31</v>
      </c>
      <c r="DA61" s="66">
        <f t="shared" si="175"/>
        <v>144.93</v>
      </c>
      <c r="DB61" s="66">
        <f t="shared" si="176"/>
        <v>152.47</v>
      </c>
      <c r="DC61" s="65">
        <f t="shared" si="177"/>
        <v>12.31</v>
      </c>
      <c r="DD61" s="65">
        <f t="shared" si="178"/>
        <v>11.12</v>
      </c>
      <c r="DE61" s="65">
        <f t="shared" si="179"/>
        <v>12.31</v>
      </c>
      <c r="DF61" s="65">
        <f t="shared" si="180"/>
        <v>11.91</v>
      </c>
      <c r="DG61" s="65">
        <f t="shared" si="181"/>
        <v>12.31</v>
      </c>
      <c r="DH61" s="65">
        <f t="shared" si="182"/>
        <v>11.91</v>
      </c>
      <c r="DI61" s="65">
        <f t="shared" si="183"/>
        <v>12.31</v>
      </c>
      <c r="DJ61" s="65">
        <f t="shared" si="184"/>
        <v>12.31</v>
      </c>
      <c r="DK61" s="65">
        <f t="shared" si="185"/>
        <v>11.91</v>
      </c>
      <c r="DL61" s="65">
        <f t="shared" si="186"/>
        <v>12.31</v>
      </c>
      <c r="DM61" s="65">
        <f t="shared" si="188"/>
        <v>11.91</v>
      </c>
      <c r="DN61" s="65">
        <f t="shared" si="189"/>
        <v>12.31</v>
      </c>
      <c r="DO61" s="66">
        <f t="shared" si="190"/>
        <v>144.93</v>
      </c>
      <c r="DP61" s="65">
        <f t="shared" si="187"/>
        <v>297.39999999999998</v>
      </c>
      <c r="DQ61" s="65">
        <f t="shared" si="191"/>
        <v>507.6</v>
      </c>
      <c r="DR61" s="22"/>
    </row>
    <row r="62" spans="1:122" ht="41.25" x14ac:dyDescent="0.15">
      <c r="A62" s="12">
        <v>42716</v>
      </c>
      <c r="B62" s="13" t="s">
        <v>111</v>
      </c>
      <c r="C62" s="20" t="s">
        <v>199</v>
      </c>
      <c r="D62" s="13" t="s">
        <v>200</v>
      </c>
      <c r="E62" s="14" t="s">
        <v>201</v>
      </c>
      <c r="F62" s="164">
        <v>805</v>
      </c>
      <c r="G62" s="65">
        <f t="shared" si="123"/>
        <v>80.5</v>
      </c>
      <c r="H62" s="65">
        <f t="shared" si="124"/>
        <v>724.5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65"/>
      <c r="AY62" s="10"/>
      <c r="AZ62" s="10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>
        <f>ROUND((H62/5/365*19),2)</f>
        <v>7.54</v>
      </c>
      <c r="CM62" s="65">
        <f t="shared" si="161"/>
        <v>7.54</v>
      </c>
      <c r="CN62" s="66">
        <f t="shared" si="162"/>
        <v>7.54</v>
      </c>
      <c r="CO62" s="65">
        <f t="shared" si="163"/>
        <v>12.31</v>
      </c>
      <c r="CP62" s="65">
        <f t="shared" si="164"/>
        <v>11.12</v>
      </c>
      <c r="CQ62" s="65">
        <f t="shared" si="165"/>
        <v>12.31</v>
      </c>
      <c r="CR62" s="65">
        <f t="shared" si="166"/>
        <v>11.91</v>
      </c>
      <c r="CS62" s="67">
        <f t="shared" si="167"/>
        <v>12.31</v>
      </c>
      <c r="CT62" s="65">
        <f t="shared" si="168"/>
        <v>11.91</v>
      </c>
      <c r="CU62" s="65">
        <f t="shared" si="169"/>
        <v>12.31</v>
      </c>
      <c r="CV62" s="65">
        <f t="shared" si="170"/>
        <v>12.31</v>
      </c>
      <c r="CW62" s="65">
        <f t="shared" si="171"/>
        <v>11.91</v>
      </c>
      <c r="CX62" s="65">
        <f t="shared" si="172"/>
        <v>12.31</v>
      </c>
      <c r="CY62" s="65">
        <f t="shared" si="173"/>
        <v>11.91</v>
      </c>
      <c r="CZ62" s="65">
        <f t="shared" si="174"/>
        <v>12.31</v>
      </c>
      <c r="DA62" s="66">
        <f t="shared" si="175"/>
        <v>144.93</v>
      </c>
      <c r="DB62" s="66">
        <f t="shared" si="176"/>
        <v>152.47</v>
      </c>
      <c r="DC62" s="65">
        <f t="shared" si="177"/>
        <v>12.31</v>
      </c>
      <c r="DD62" s="65">
        <f t="shared" si="178"/>
        <v>11.12</v>
      </c>
      <c r="DE62" s="65">
        <f t="shared" si="179"/>
        <v>12.31</v>
      </c>
      <c r="DF62" s="65">
        <f t="shared" si="180"/>
        <v>11.91</v>
      </c>
      <c r="DG62" s="65">
        <f t="shared" si="181"/>
        <v>12.31</v>
      </c>
      <c r="DH62" s="65">
        <f t="shared" si="182"/>
        <v>11.91</v>
      </c>
      <c r="DI62" s="65">
        <f t="shared" si="183"/>
        <v>12.31</v>
      </c>
      <c r="DJ62" s="65">
        <f t="shared" si="184"/>
        <v>12.31</v>
      </c>
      <c r="DK62" s="65">
        <f t="shared" si="185"/>
        <v>11.91</v>
      </c>
      <c r="DL62" s="65">
        <f t="shared" si="186"/>
        <v>12.31</v>
      </c>
      <c r="DM62" s="65">
        <f t="shared" si="188"/>
        <v>11.91</v>
      </c>
      <c r="DN62" s="65">
        <f t="shared" si="189"/>
        <v>12.31</v>
      </c>
      <c r="DO62" s="66">
        <f t="shared" si="190"/>
        <v>144.93</v>
      </c>
      <c r="DP62" s="65">
        <f t="shared" si="187"/>
        <v>297.39999999999998</v>
      </c>
      <c r="DQ62" s="65">
        <f t="shared" si="191"/>
        <v>507.6</v>
      </c>
      <c r="DR62" s="22"/>
    </row>
    <row r="63" spans="1:122" ht="41.25" x14ac:dyDescent="0.15">
      <c r="A63" s="12">
        <v>42716</v>
      </c>
      <c r="B63" s="13" t="s">
        <v>111</v>
      </c>
      <c r="C63" s="20" t="s">
        <v>202</v>
      </c>
      <c r="D63" s="13" t="s">
        <v>113</v>
      </c>
      <c r="E63" s="14" t="s">
        <v>203</v>
      </c>
      <c r="F63" s="164">
        <v>805</v>
      </c>
      <c r="G63" s="65">
        <f t="shared" si="123"/>
        <v>80.5</v>
      </c>
      <c r="H63" s="65">
        <f t="shared" si="124"/>
        <v>724.5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65"/>
      <c r="AY63" s="10"/>
      <c r="AZ63" s="10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>
        <f>ROUND((H63/5/365*19),2)</f>
        <v>7.54</v>
      </c>
      <c r="CM63" s="65">
        <f t="shared" si="161"/>
        <v>7.54</v>
      </c>
      <c r="CN63" s="66">
        <f t="shared" si="162"/>
        <v>7.54</v>
      </c>
      <c r="CO63" s="65">
        <f t="shared" si="163"/>
        <v>12.31</v>
      </c>
      <c r="CP63" s="65">
        <f t="shared" si="164"/>
        <v>11.12</v>
      </c>
      <c r="CQ63" s="65">
        <f t="shared" si="165"/>
        <v>12.31</v>
      </c>
      <c r="CR63" s="65">
        <f t="shared" si="166"/>
        <v>11.91</v>
      </c>
      <c r="CS63" s="67">
        <f t="shared" si="167"/>
        <v>12.31</v>
      </c>
      <c r="CT63" s="65">
        <f t="shared" si="168"/>
        <v>11.91</v>
      </c>
      <c r="CU63" s="65">
        <f t="shared" si="169"/>
        <v>12.31</v>
      </c>
      <c r="CV63" s="65">
        <f t="shared" si="170"/>
        <v>12.31</v>
      </c>
      <c r="CW63" s="65">
        <f t="shared" si="171"/>
        <v>11.91</v>
      </c>
      <c r="CX63" s="65">
        <f t="shared" si="172"/>
        <v>12.31</v>
      </c>
      <c r="CY63" s="65">
        <f t="shared" si="173"/>
        <v>11.91</v>
      </c>
      <c r="CZ63" s="65">
        <f t="shared" si="174"/>
        <v>12.31</v>
      </c>
      <c r="DA63" s="66">
        <f t="shared" si="175"/>
        <v>144.93</v>
      </c>
      <c r="DB63" s="66">
        <f t="shared" si="176"/>
        <v>152.47</v>
      </c>
      <c r="DC63" s="65">
        <f t="shared" si="177"/>
        <v>12.31</v>
      </c>
      <c r="DD63" s="65">
        <f t="shared" si="178"/>
        <v>11.12</v>
      </c>
      <c r="DE63" s="65">
        <f t="shared" si="179"/>
        <v>12.31</v>
      </c>
      <c r="DF63" s="65">
        <f t="shared" si="180"/>
        <v>11.91</v>
      </c>
      <c r="DG63" s="65">
        <f t="shared" si="181"/>
        <v>12.31</v>
      </c>
      <c r="DH63" s="65">
        <f t="shared" si="182"/>
        <v>11.91</v>
      </c>
      <c r="DI63" s="65">
        <f t="shared" si="183"/>
        <v>12.31</v>
      </c>
      <c r="DJ63" s="65">
        <f t="shared" si="184"/>
        <v>12.31</v>
      </c>
      <c r="DK63" s="65">
        <f t="shared" si="185"/>
        <v>11.91</v>
      </c>
      <c r="DL63" s="65">
        <f t="shared" si="186"/>
        <v>12.31</v>
      </c>
      <c r="DM63" s="65">
        <f t="shared" si="188"/>
        <v>11.91</v>
      </c>
      <c r="DN63" s="65">
        <f t="shared" si="189"/>
        <v>12.31</v>
      </c>
      <c r="DO63" s="66">
        <f t="shared" si="190"/>
        <v>144.93</v>
      </c>
      <c r="DP63" s="65">
        <f t="shared" si="187"/>
        <v>297.39999999999998</v>
      </c>
      <c r="DQ63" s="65">
        <f t="shared" si="191"/>
        <v>507.6</v>
      </c>
      <c r="DR63" s="22"/>
    </row>
    <row r="64" spans="1:122" ht="24.75" x14ac:dyDescent="0.15">
      <c r="A64" s="12">
        <v>42724</v>
      </c>
      <c r="B64" s="13" t="s">
        <v>204</v>
      </c>
      <c r="C64" s="13" t="s">
        <v>205</v>
      </c>
      <c r="D64" s="14" t="s">
        <v>206</v>
      </c>
      <c r="E64" s="24" t="s">
        <v>207</v>
      </c>
      <c r="F64" s="164">
        <v>683.85</v>
      </c>
      <c r="G64" s="65">
        <f t="shared" si="123"/>
        <v>68.385000000000005</v>
      </c>
      <c r="H64" s="65">
        <f t="shared" si="124"/>
        <v>615.46500000000003</v>
      </c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65"/>
      <c r="AY64" s="10"/>
      <c r="AZ64" s="10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>
        <f>ROUND((H64/5/365*11),2)</f>
        <v>3.71</v>
      </c>
      <c r="CM64" s="65">
        <f t="shared" si="161"/>
        <v>3.71</v>
      </c>
      <c r="CN64" s="66">
        <f t="shared" si="162"/>
        <v>3.71</v>
      </c>
      <c r="CO64" s="65">
        <f t="shared" si="163"/>
        <v>10.45</v>
      </c>
      <c r="CP64" s="65">
        <f t="shared" si="164"/>
        <v>9.44</v>
      </c>
      <c r="CQ64" s="65">
        <f t="shared" si="165"/>
        <v>10.45</v>
      </c>
      <c r="CR64" s="65">
        <f t="shared" si="166"/>
        <v>10.119999999999999</v>
      </c>
      <c r="CS64" s="67">
        <f t="shared" si="167"/>
        <v>10.45</v>
      </c>
      <c r="CT64" s="65">
        <f t="shared" si="168"/>
        <v>10.119999999999999</v>
      </c>
      <c r="CU64" s="65">
        <f t="shared" si="169"/>
        <v>10.45</v>
      </c>
      <c r="CV64" s="65">
        <f t="shared" si="170"/>
        <v>10.45</v>
      </c>
      <c r="CW64" s="65">
        <f t="shared" si="171"/>
        <v>10.119999999999999</v>
      </c>
      <c r="CX64" s="65">
        <f t="shared" si="172"/>
        <v>10.45</v>
      </c>
      <c r="CY64" s="65">
        <f t="shared" si="173"/>
        <v>10.119999999999999</v>
      </c>
      <c r="CZ64" s="65">
        <f t="shared" si="174"/>
        <v>10.45</v>
      </c>
      <c r="DA64" s="66">
        <f t="shared" si="175"/>
        <v>123.07000000000001</v>
      </c>
      <c r="DB64" s="66">
        <f t="shared" si="176"/>
        <v>126.78</v>
      </c>
      <c r="DC64" s="65">
        <f t="shared" si="177"/>
        <v>10.45</v>
      </c>
      <c r="DD64" s="65">
        <f t="shared" si="178"/>
        <v>9.44</v>
      </c>
      <c r="DE64" s="65">
        <f t="shared" si="179"/>
        <v>10.45</v>
      </c>
      <c r="DF64" s="65">
        <f t="shared" si="180"/>
        <v>10.119999999999999</v>
      </c>
      <c r="DG64" s="65">
        <f t="shared" si="181"/>
        <v>10.45</v>
      </c>
      <c r="DH64" s="65">
        <f t="shared" si="182"/>
        <v>10.119999999999999</v>
      </c>
      <c r="DI64" s="65">
        <f t="shared" si="183"/>
        <v>10.45</v>
      </c>
      <c r="DJ64" s="65">
        <f t="shared" si="184"/>
        <v>10.45</v>
      </c>
      <c r="DK64" s="65">
        <f t="shared" si="185"/>
        <v>10.119999999999999</v>
      </c>
      <c r="DL64" s="65">
        <f t="shared" si="186"/>
        <v>10.45</v>
      </c>
      <c r="DM64" s="65">
        <f t="shared" si="188"/>
        <v>10.119999999999999</v>
      </c>
      <c r="DN64" s="65">
        <f t="shared" si="189"/>
        <v>10.45</v>
      </c>
      <c r="DO64" s="66">
        <f t="shared" si="190"/>
        <v>123.07000000000001</v>
      </c>
      <c r="DP64" s="65">
        <f t="shared" si="187"/>
        <v>249.85</v>
      </c>
      <c r="DQ64" s="65">
        <f t="shared" si="191"/>
        <v>434</v>
      </c>
      <c r="DR64" s="22"/>
    </row>
    <row r="65" spans="1:128" ht="35.1" customHeight="1" x14ac:dyDescent="0.15">
      <c r="A65" s="12">
        <v>42724</v>
      </c>
      <c r="B65" s="13" t="s">
        <v>204</v>
      </c>
      <c r="C65" s="13" t="s">
        <v>205</v>
      </c>
      <c r="D65" s="14" t="s">
        <v>206</v>
      </c>
      <c r="E65" s="24" t="s">
        <v>208</v>
      </c>
      <c r="F65" s="164">
        <v>683.85</v>
      </c>
      <c r="G65" s="65">
        <f t="shared" si="123"/>
        <v>68.385000000000005</v>
      </c>
      <c r="H65" s="65">
        <f t="shared" si="124"/>
        <v>615.46500000000003</v>
      </c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65"/>
      <c r="AY65" s="10"/>
      <c r="AZ65" s="10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>
        <f>ROUND((H65/5/365*11),2)</f>
        <v>3.71</v>
      </c>
      <c r="CM65" s="65">
        <f t="shared" si="161"/>
        <v>3.71</v>
      </c>
      <c r="CN65" s="66">
        <f t="shared" si="162"/>
        <v>3.71</v>
      </c>
      <c r="CO65" s="65">
        <f t="shared" si="163"/>
        <v>10.45</v>
      </c>
      <c r="CP65" s="65">
        <f t="shared" si="164"/>
        <v>9.44</v>
      </c>
      <c r="CQ65" s="65">
        <f t="shared" si="165"/>
        <v>10.45</v>
      </c>
      <c r="CR65" s="65">
        <f t="shared" si="166"/>
        <v>10.119999999999999</v>
      </c>
      <c r="CS65" s="67">
        <f t="shared" si="167"/>
        <v>10.45</v>
      </c>
      <c r="CT65" s="65">
        <f t="shared" si="168"/>
        <v>10.119999999999999</v>
      </c>
      <c r="CU65" s="65">
        <f t="shared" si="169"/>
        <v>10.45</v>
      </c>
      <c r="CV65" s="65">
        <f t="shared" si="170"/>
        <v>10.45</v>
      </c>
      <c r="CW65" s="65">
        <f t="shared" si="171"/>
        <v>10.119999999999999</v>
      </c>
      <c r="CX65" s="65">
        <f t="shared" si="172"/>
        <v>10.45</v>
      </c>
      <c r="CY65" s="65">
        <f t="shared" si="173"/>
        <v>10.119999999999999</v>
      </c>
      <c r="CZ65" s="65">
        <f t="shared" si="174"/>
        <v>10.45</v>
      </c>
      <c r="DA65" s="66">
        <f t="shared" si="175"/>
        <v>123.07000000000001</v>
      </c>
      <c r="DB65" s="66">
        <f t="shared" si="176"/>
        <v>126.78</v>
      </c>
      <c r="DC65" s="65">
        <f t="shared" si="177"/>
        <v>10.45</v>
      </c>
      <c r="DD65" s="65">
        <f t="shared" si="178"/>
        <v>9.44</v>
      </c>
      <c r="DE65" s="65">
        <f t="shared" si="179"/>
        <v>10.45</v>
      </c>
      <c r="DF65" s="65">
        <f t="shared" si="180"/>
        <v>10.119999999999999</v>
      </c>
      <c r="DG65" s="65">
        <f t="shared" si="181"/>
        <v>10.45</v>
      </c>
      <c r="DH65" s="65">
        <f t="shared" si="182"/>
        <v>10.119999999999999</v>
      </c>
      <c r="DI65" s="65">
        <f t="shared" si="183"/>
        <v>10.45</v>
      </c>
      <c r="DJ65" s="65">
        <f t="shared" si="184"/>
        <v>10.45</v>
      </c>
      <c r="DK65" s="65">
        <f t="shared" si="185"/>
        <v>10.119999999999999</v>
      </c>
      <c r="DL65" s="65">
        <f t="shared" si="186"/>
        <v>10.45</v>
      </c>
      <c r="DM65" s="65">
        <f t="shared" si="188"/>
        <v>10.119999999999999</v>
      </c>
      <c r="DN65" s="65">
        <f t="shared" si="189"/>
        <v>10.45</v>
      </c>
      <c r="DO65" s="66">
        <f t="shared" si="190"/>
        <v>123.07000000000001</v>
      </c>
      <c r="DP65" s="65">
        <f t="shared" si="187"/>
        <v>249.85</v>
      </c>
      <c r="DQ65" s="65">
        <f t="shared" si="191"/>
        <v>434</v>
      </c>
      <c r="DR65" s="22"/>
    </row>
    <row r="66" spans="1:128" ht="35.1" customHeight="1" x14ac:dyDescent="0.15">
      <c r="A66" s="12">
        <v>42727</v>
      </c>
      <c r="B66" s="14" t="s">
        <v>209</v>
      </c>
      <c r="C66" s="14" t="s">
        <v>210</v>
      </c>
      <c r="D66" s="14" t="s">
        <v>130</v>
      </c>
      <c r="E66" s="14" t="s">
        <v>211</v>
      </c>
      <c r="F66" s="164">
        <v>865</v>
      </c>
      <c r="G66" s="65">
        <f t="shared" si="123"/>
        <v>86.5</v>
      </c>
      <c r="H66" s="65">
        <f t="shared" si="124"/>
        <v>778.5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65"/>
      <c r="AY66" s="10"/>
      <c r="AZ66" s="10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>
        <f>ROUND((H66/5/365*8),2)</f>
        <v>3.41</v>
      </c>
      <c r="CM66" s="65">
        <f t="shared" si="161"/>
        <v>3.41</v>
      </c>
      <c r="CN66" s="66">
        <f t="shared" si="162"/>
        <v>3.41</v>
      </c>
      <c r="CO66" s="65">
        <f t="shared" si="163"/>
        <v>13.22</v>
      </c>
      <c r="CP66" s="65">
        <f t="shared" si="164"/>
        <v>11.94</v>
      </c>
      <c r="CQ66" s="65">
        <f t="shared" si="165"/>
        <v>13.22</v>
      </c>
      <c r="CR66" s="65">
        <f t="shared" si="166"/>
        <v>12.8</v>
      </c>
      <c r="CS66" s="67">
        <f t="shared" si="167"/>
        <v>13.22</v>
      </c>
      <c r="CT66" s="65">
        <f t="shared" si="168"/>
        <v>12.8</v>
      </c>
      <c r="CU66" s="65">
        <f t="shared" si="169"/>
        <v>13.22</v>
      </c>
      <c r="CV66" s="65">
        <f t="shared" si="170"/>
        <v>13.22</v>
      </c>
      <c r="CW66" s="65">
        <f t="shared" si="171"/>
        <v>12.8</v>
      </c>
      <c r="CX66" s="65">
        <f t="shared" si="172"/>
        <v>13.22</v>
      </c>
      <c r="CY66" s="65">
        <f t="shared" si="173"/>
        <v>12.8</v>
      </c>
      <c r="CZ66" s="65">
        <f t="shared" si="174"/>
        <v>13.22</v>
      </c>
      <c r="DA66" s="66">
        <f t="shared" si="175"/>
        <v>155.68</v>
      </c>
      <c r="DB66" s="66">
        <f t="shared" si="176"/>
        <v>159.09</v>
      </c>
      <c r="DC66" s="65">
        <f t="shared" si="177"/>
        <v>13.22</v>
      </c>
      <c r="DD66" s="65">
        <f t="shared" si="178"/>
        <v>11.94</v>
      </c>
      <c r="DE66" s="65">
        <f t="shared" si="179"/>
        <v>13.22</v>
      </c>
      <c r="DF66" s="65">
        <f t="shared" si="180"/>
        <v>12.8</v>
      </c>
      <c r="DG66" s="65">
        <f t="shared" si="181"/>
        <v>13.22</v>
      </c>
      <c r="DH66" s="65">
        <f t="shared" si="182"/>
        <v>12.8</v>
      </c>
      <c r="DI66" s="65">
        <f t="shared" si="183"/>
        <v>13.22</v>
      </c>
      <c r="DJ66" s="65">
        <f t="shared" si="184"/>
        <v>13.22</v>
      </c>
      <c r="DK66" s="65">
        <f t="shared" si="185"/>
        <v>12.8</v>
      </c>
      <c r="DL66" s="65">
        <f t="shared" si="186"/>
        <v>13.22</v>
      </c>
      <c r="DM66" s="65">
        <f t="shared" si="188"/>
        <v>12.8</v>
      </c>
      <c r="DN66" s="65">
        <f t="shared" si="189"/>
        <v>13.22</v>
      </c>
      <c r="DO66" s="66">
        <f t="shared" si="190"/>
        <v>155.68</v>
      </c>
      <c r="DP66" s="65">
        <f t="shared" si="187"/>
        <v>314.77</v>
      </c>
      <c r="DQ66" s="65">
        <f t="shared" si="191"/>
        <v>550.23</v>
      </c>
      <c r="DR66" s="22"/>
    </row>
    <row r="67" spans="1:128" ht="35.1" customHeight="1" x14ac:dyDescent="0.15">
      <c r="A67" s="12">
        <v>42860</v>
      </c>
      <c r="B67" s="13" t="s">
        <v>111</v>
      </c>
      <c r="C67" s="13" t="s">
        <v>212</v>
      </c>
      <c r="D67" s="13" t="s">
        <v>213</v>
      </c>
      <c r="E67" s="14" t="s">
        <v>214</v>
      </c>
      <c r="F67" s="164">
        <v>805</v>
      </c>
      <c r="G67" s="65">
        <f t="shared" si="123"/>
        <v>80.5</v>
      </c>
      <c r="H67" s="65">
        <f t="shared" si="124"/>
        <v>724.5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65"/>
      <c r="AY67" s="10"/>
      <c r="AZ67" s="10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6"/>
      <c r="CO67" s="65"/>
      <c r="CP67" s="65"/>
      <c r="CQ67" s="65"/>
      <c r="CR67" s="65"/>
      <c r="CS67" s="67">
        <f>ROUND((H67/5/365*26),2)</f>
        <v>10.32</v>
      </c>
      <c r="CT67" s="65">
        <f t="shared" si="168"/>
        <v>11.91</v>
      </c>
      <c r="CU67" s="65">
        <f t="shared" si="169"/>
        <v>12.31</v>
      </c>
      <c r="CV67" s="65">
        <f t="shared" si="170"/>
        <v>12.31</v>
      </c>
      <c r="CW67" s="65">
        <f t="shared" si="171"/>
        <v>11.91</v>
      </c>
      <c r="CX67" s="65">
        <f t="shared" si="172"/>
        <v>12.31</v>
      </c>
      <c r="CY67" s="65">
        <f t="shared" si="173"/>
        <v>11.91</v>
      </c>
      <c r="CZ67" s="65">
        <f t="shared" si="174"/>
        <v>12.31</v>
      </c>
      <c r="DA67" s="66">
        <f t="shared" si="175"/>
        <v>95.29</v>
      </c>
      <c r="DB67" s="66">
        <f t="shared" si="176"/>
        <v>95.29</v>
      </c>
      <c r="DC67" s="65">
        <f t="shared" si="177"/>
        <v>12.31</v>
      </c>
      <c r="DD67" s="65">
        <f t="shared" si="178"/>
        <v>11.12</v>
      </c>
      <c r="DE67" s="65">
        <f t="shared" si="179"/>
        <v>12.31</v>
      </c>
      <c r="DF67" s="65">
        <f t="shared" si="180"/>
        <v>11.91</v>
      </c>
      <c r="DG67" s="65">
        <f t="shared" si="181"/>
        <v>12.31</v>
      </c>
      <c r="DH67" s="65">
        <f t="shared" si="182"/>
        <v>11.91</v>
      </c>
      <c r="DI67" s="65">
        <f t="shared" si="183"/>
        <v>12.31</v>
      </c>
      <c r="DJ67" s="65">
        <f t="shared" si="184"/>
        <v>12.31</v>
      </c>
      <c r="DK67" s="65">
        <f t="shared" si="185"/>
        <v>11.91</v>
      </c>
      <c r="DL67" s="65">
        <f t="shared" si="186"/>
        <v>12.31</v>
      </c>
      <c r="DM67" s="65">
        <f t="shared" si="188"/>
        <v>11.91</v>
      </c>
      <c r="DN67" s="65">
        <f t="shared" si="189"/>
        <v>12.31</v>
      </c>
      <c r="DO67" s="66">
        <f t="shared" si="190"/>
        <v>144.93</v>
      </c>
      <c r="DP67" s="65">
        <f t="shared" si="187"/>
        <v>240.22</v>
      </c>
      <c r="DQ67" s="65">
        <f t="shared" si="191"/>
        <v>564.78</v>
      </c>
      <c r="DX67" s="25"/>
    </row>
    <row r="68" spans="1:128" ht="35.1" customHeight="1" x14ac:dyDescent="0.15">
      <c r="A68" s="12">
        <v>42972</v>
      </c>
      <c r="B68" s="13" t="s">
        <v>215</v>
      </c>
      <c r="C68" s="13" t="s">
        <v>216</v>
      </c>
      <c r="D68" s="13" t="s">
        <v>217</v>
      </c>
      <c r="E68" s="14" t="s">
        <v>218</v>
      </c>
      <c r="F68" s="164">
        <v>950</v>
      </c>
      <c r="G68" s="65">
        <f t="shared" si="123"/>
        <v>95</v>
      </c>
      <c r="H68" s="65">
        <f t="shared" si="124"/>
        <v>855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65"/>
      <c r="AY68" s="10"/>
      <c r="AZ68" s="10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6"/>
      <c r="CO68" s="65"/>
      <c r="CP68" s="65"/>
      <c r="CQ68" s="65"/>
      <c r="CR68" s="65"/>
      <c r="CS68" s="67"/>
      <c r="CT68" s="65"/>
      <c r="CU68" s="65"/>
      <c r="CV68" s="65">
        <f>ROUND((H68/5/365*6),2)</f>
        <v>2.81</v>
      </c>
      <c r="CW68" s="65">
        <f t="shared" si="171"/>
        <v>14.05</v>
      </c>
      <c r="CX68" s="65">
        <f t="shared" si="172"/>
        <v>14.52</v>
      </c>
      <c r="CY68" s="65">
        <f t="shared" si="173"/>
        <v>14.05</v>
      </c>
      <c r="CZ68" s="65">
        <f t="shared" si="174"/>
        <v>14.52</v>
      </c>
      <c r="DA68" s="66">
        <f t="shared" si="175"/>
        <v>59.95</v>
      </c>
      <c r="DB68" s="66">
        <f t="shared" si="176"/>
        <v>59.95</v>
      </c>
      <c r="DC68" s="65">
        <f t="shared" si="177"/>
        <v>14.52</v>
      </c>
      <c r="DD68" s="65">
        <f t="shared" si="178"/>
        <v>13.12</v>
      </c>
      <c r="DE68" s="65">
        <f t="shared" si="179"/>
        <v>14.52</v>
      </c>
      <c r="DF68" s="65">
        <f t="shared" si="180"/>
        <v>14.05</v>
      </c>
      <c r="DG68" s="65">
        <f t="shared" si="181"/>
        <v>14.52</v>
      </c>
      <c r="DH68" s="65">
        <f t="shared" si="182"/>
        <v>14.05</v>
      </c>
      <c r="DI68" s="65">
        <f t="shared" si="183"/>
        <v>14.52</v>
      </c>
      <c r="DJ68" s="65">
        <f t="shared" si="184"/>
        <v>14.52</v>
      </c>
      <c r="DK68" s="65">
        <f t="shared" si="185"/>
        <v>14.05</v>
      </c>
      <c r="DL68" s="65">
        <f t="shared" si="186"/>
        <v>14.52</v>
      </c>
      <c r="DM68" s="65">
        <f t="shared" si="188"/>
        <v>14.05</v>
      </c>
      <c r="DN68" s="65">
        <f t="shared" si="189"/>
        <v>14.52</v>
      </c>
      <c r="DO68" s="66">
        <f t="shared" si="190"/>
        <v>170.96</v>
      </c>
      <c r="DP68" s="65">
        <f t="shared" si="187"/>
        <v>230.91</v>
      </c>
      <c r="DQ68" s="65">
        <f t="shared" si="191"/>
        <v>719.09</v>
      </c>
      <c r="DR68" s="26"/>
      <c r="DX68" s="25"/>
    </row>
    <row r="69" spans="1:128" ht="35.1" customHeight="1" x14ac:dyDescent="0.15">
      <c r="A69" s="12">
        <v>42972</v>
      </c>
      <c r="B69" s="13" t="s">
        <v>219</v>
      </c>
      <c r="C69" s="13" t="s">
        <v>220</v>
      </c>
      <c r="D69" s="27" t="s">
        <v>103</v>
      </c>
      <c r="E69" s="25" t="s">
        <v>221</v>
      </c>
      <c r="F69" s="164">
        <v>900</v>
      </c>
      <c r="G69" s="65">
        <f t="shared" si="123"/>
        <v>90</v>
      </c>
      <c r="H69" s="65">
        <f t="shared" si="124"/>
        <v>810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65"/>
      <c r="AY69" s="10"/>
      <c r="AZ69" s="10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6"/>
      <c r="CO69" s="65"/>
      <c r="CP69" s="65"/>
      <c r="CQ69" s="65"/>
      <c r="CR69" s="65"/>
      <c r="CS69" s="67"/>
      <c r="CT69" s="65"/>
      <c r="CU69" s="65"/>
      <c r="CV69" s="65">
        <f>ROUND((H69/5/365*6),2)</f>
        <v>2.66</v>
      </c>
      <c r="CW69" s="65">
        <f t="shared" si="171"/>
        <v>13.32</v>
      </c>
      <c r="CX69" s="65">
        <f t="shared" si="172"/>
        <v>13.76</v>
      </c>
      <c r="CY69" s="65">
        <f t="shared" si="173"/>
        <v>13.32</v>
      </c>
      <c r="CZ69" s="65">
        <f t="shared" si="174"/>
        <v>13.76</v>
      </c>
      <c r="DA69" s="66">
        <f t="shared" si="175"/>
        <v>56.82</v>
      </c>
      <c r="DB69" s="66">
        <f t="shared" si="176"/>
        <v>56.82</v>
      </c>
      <c r="DC69" s="65">
        <f t="shared" si="177"/>
        <v>13.76</v>
      </c>
      <c r="DD69" s="65">
        <f t="shared" si="178"/>
        <v>12.43</v>
      </c>
      <c r="DE69" s="65">
        <f t="shared" si="179"/>
        <v>13.76</v>
      </c>
      <c r="DF69" s="65">
        <f t="shared" si="180"/>
        <v>13.32</v>
      </c>
      <c r="DG69" s="65">
        <f t="shared" si="181"/>
        <v>13.76</v>
      </c>
      <c r="DH69" s="65">
        <f t="shared" si="182"/>
        <v>13.32</v>
      </c>
      <c r="DI69" s="65">
        <f t="shared" si="183"/>
        <v>13.76</v>
      </c>
      <c r="DJ69" s="65">
        <f t="shared" si="184"/>
        <v>13.76</v>
      </c>
      <c r="DK69" s="65">
        <f t="shared" si="185"/>
        <v>13.32</v>
      </c>
      <c r="DL69" s="65">
        <f t="shared" si="186"/>
        <v>13.76</v>
      </c>
      <c r="DM69" s="65">
        <f t="shared" si="188"/>
        <v>13.32</v>
      </c>
      <c r="DN69" s="65">
        <f t="shared" si="189"/>
        <v>13.76</v>
      </c>
      <c r="DO69" s="66">
        <f t="shared" si="190"/>
        <v>162.02999999999997</v>
      </c>
      <c r="DP69" s="65">
        <f t="shared" si="187"/>
        <v>218.85</v>
      </c>
      <c r="DQ69" s="65">
        <f t="shared" si="191"/>
        <v>681.15</v>
      </c>
      <c r="DX69" s="25"/>
    </row>
    <row r="70" spans="1:128" ht="37.5" customHeight="1" x14ac:dyDescent="0.15">
      <c r="A70" s="12">
        <v>43017</v>
      </c>
      <c r="B70" s="13" t="s">
        <v>111</v>
      </c>
      <c r="C70" s="13" t="s">
        <v>222</v>
      </c>
      <c r="D70" s="13" t="s">
        <v>142</v>
      </c>
      <c r="E70" s="14" t="s">
        <v>223</v>
      </c>
      <c r="F70" s="164">
        <v>750</v>
      </c>
      <c r="G70" s="65">
        <f t="shared" si="123"/>
        <v>75</v>
      </c>
      <c r="H70" s="65">
        <f t="shared" si="124"/>
        <v>675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65"/>
      <c r="AY70" s="10"/>
      <c r="AZ70" s="10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6"/>
      <c r="CO70" s="65"/>
      <c r="CP70" s="65"/>
      <c r="CQ70" s="65"/>
      <c r="CR70" s="65"/>
      <c r="CS70" s="67"/>
      <c r="CT70" s="65"/>
      <c r="CU70" s="65"/>
      <c r="CV70" s="65"/>
      <c r="CW70" s="65"/>
      <c r="CX70" s="65">
        <f>ROUND((H70/5/365*22),2)</f>
        <v>8.14</v>
      </c>
      <c r="CY70" s="65">
        <f t="shared" si="173"/>
        <v>11.1</v>
      </c>
      <c r="CZ70" s="65">
        <f t="shared" si="174"/>
        <v>11.47</v>
      </c>
      <c r="DA70" s="66">
        <f t="shared" si="175"/>
        <v>30.71</v>
      </c>
      <c r="DB70" s="66">
        <f t="shared" si="176"/>
        <v>30.71</v>
      </c>
      <c r="DC70" s="65">
        <f t="shared" si="177"/>
        <v>11.47</v>
      </c>
      <c r="DD70" s="65">
        <f t="shared" si="178"/>
        <v>10.36</v>
      </c>
      <c r="DE70" s="65">
        <f t="shared" si="179"/>
        <v>11.47</v>
      </c>
      <c r="DF70" s="65">
        <f t="shared" si="180"/>
        <v>11.1</v>
      </c>
      <c r="DG70" s="65">
        <f t="shared" si="181"/>
        <v>11.47</v>
      </c>
      <c r="DH70" s="65">
        <f t="shared" si="182"/>
        <v>11.1</v>
      </c>
      <c r="DI70" s="65">
        <f t="shared" si="183"/>
        <v>11.47</v>
      </c>
      <c r="DJ70" s="65">
        <f t="shared" si="184"/>
        <v>11.47</v>
      </c>
      <c r="DK70" s="65">
        <f t="shared" si="185"/>
        <v>11.1</v>
      </c>
      <c r="DL70" s="65">
        <f t="shared" si="186"/>
        <v>11.47</v>
      </c>
      <c r="DM70" s="65">
        <f t="shared" si="188"/>
        <v>11.1</v>
      </c>
      <c r="DN70" s="65">
        <f t="shared" si="189"/>
        <v>11.47</v>
      </c>
      <c r="DO70" s="66">
        <f t="shared" si="190"/>
        <v>135.04999999999998</v>
      </c>
      <c r="DP70" s="65">
        <f t="shared" si="187"/>
        <v>165.76</v>
      </c>
      <c r="DQ70" s="65">
        <f t="shared" si="191"/>
        <v>584.24</v>
      </c>
      <c r="DX70" s="25"/>
    </row>
    <row r="71" spans="1:128" ht="108.75" customHeight="1" x14ac:dyDescent="0.15">
      <c r="A71" s="12">
        <v>43017</v>
      </c>
      <c r="B71" s="13" t="s">
        <v>111</v>
      </c>
      <c r="C71" s="13" t="s">
        <v>224</v>
      </c>
      <c r="D71" s="13" t="s">
        <v>225</v>
      </c>
      <c r="E71" s="14" t="s">
        <v>226</v>
      </c>
      <c r="F71" s="164">
        <v>650</v>
      </c>
      <c r="G71" s="65">
        <f t="shared" si="123"/>
        <v>65</v>
      </c>
      <c r="H71" s="65">
        <f t="shared" si="124"/>
        <v>585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65"/>
      <c r="AY71" s="10"/>
      <c r="AZ71" s="10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6"/>
      <c r="CO71" s="65"/>
      <c r="CP71" s="65"/>
      <c r="CQ71" s="65"/>
      <c r="CR71" s="65"/>
      <c r="CS71" s="67"/>
      <c r="CT71" s="65"/>
      <c r="CU71" s="65"/>
      <c r="CV71" s="65"/>
      <c r="CW71" s="65"/>
      <c r="CX71" s="65">
        <f>ROUND((H71/5/365*22),2)</f>
        <v>7.05</v>
      </c>
      <c r="CY71" s="65">
        <f t="shared" si="173"/>
        <v>9.6199999999999992</v>
      </c>
      <c r="CZ71" s="65">
        <f t="shared" si="174"/>
        <v>9.94</v>
      </c>
      <c r="DA71" s="66">
        <f t="shared" si="175"/>
        <v>26.61</v>
      </c>
      <c r="DB71" s="66">
        <f t="shared" si="176"/>
        <v>26.61</v>
      </c>
      <c r="DC71" s="65">
        <f t="shared" si="177"/>
        <v>9.94</v>
      </c>
      <c r="DD71" s="65">
        <f t="shared" si="178"/>
        <v>8.98</v>
      </c>
      <c r="DE71" s="65">
        <f t="shared" si="179"/>
        <v>9.94</v>
      </c>
      <c r="DF71" s="65">
        <f t="shared" si="180"/>
        <v>9.6199999999999992</v>
      </c>
      <c r="DG71" s="65">
        <f t="shared" si="181"/>
        <v>9.94</v>
      </c>
      <c r="DH71" s="65">
        <f t="shared" si="182"/>
        <v>9.6199999999999992</v>
      </c>
      <c r="DI71" s="65">
        <f t="shared" si="183"/>
        <v>9.94</v>
      </c>
      <c r="DJ71" s="65">
        <f t="shared" si="184"/>
        <v>9.94</v>
      </c>
      <c r="DK71" s="65">
        <f t="shared" si="185"/>
        <v>9.6199999999999992</v>
      </c>
      <c r="DL71" s="65">
        <f t="shared" si="186"/>
        <v>9.94</v>
      </c>
      <c r="DM71" s="65">
        <f t="shared" si="188"/>
        <v>9.6199999999999992</v>
      </c>
      <c r="DN71" s="65">
        <f t="shared" si="189"/>
        <v>9.94</v>
      </c>
      <c r="DO71" s="66">
        <f t="shared" si="190"/>
        <v>117.03999999999999</v>
      </c>
      <c r="DP71" s="65">
        <f t="shared" si="187"/>
        <v>143.65</v>
      </c>
      <c r="DQ71" s="65">
        <f t="shared" si="191"/>
        <v>506.35</v>
      </c>
      <c r="DX71" s="25"/>
    </row>
    <row r="72" spans="1:128" ht="45" customHeight="1" x14ac:dyDescent="0.15">
      <c r="A72" s="12">
        <v>43052</v>
      </c>
      <c r="B72" s="13" t="s">
        <v>111</v>
      </c>
      <c r="C72" s="13" t="s">
        <v>227</v>
      </c>
      <c r="D72" s="13" t="s">
        <v>228</v>
      </c>
      <c r="E72" s="14" t="s">
        <v>229</v>
      </c>
      <c r="F72" s="164">
        <v>1250</v>
      </c>
      <c r="G72" s="65">
        <f t="shared" si="123"/>
        <v>125</v>
      </c>
      <c r="H72" s="65">
        <f t="shared" si="124"/>
        <v>1125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65"/>
      <c r="AY72" s="10"/>
      <c r="AZ72" s="10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6"/>
      <c r="CO72" s="65"/>
      <c r="CP72" s="65"/>
      <c r="CQ72" s="65"/>
      <c r="CR72" s="65"/>
      <c r="CS72" s="67"/>
      <c r="CT72" s="65"/>
      <c r="CU72" s="65"/>
      <c r="CV72" s="65"/>
      <c r="CW72" s="65"/>
      <c r="CX72" s="65"/>
      <c r="CY72" s="65">
        <f>ROUND((H72/5/365*17),2)</f>
        <v>10.48</v>
      </c>
      <c r="CZ72" s="65">
        <f t="shared" si="174"/>
        <v>19.11</v>
      </c>
      <c r="DA72" s="66">
        <f t="shared" si="175"/>
        <v>29.59</v>
      </c>
      <c r="DB72" s="66">
        <f t="shared" si="176"/>
        <v>29.59</v>
      </c>
      <c r="DC72" s="65">
        <f t="shared" si="177"/>
        <v>19.11</v>
      </c>
      <c r="DD72" s="65">
        <f t="shared" si="178"/>
        <v>17.260000000000002</v>
      </c>
      <c r="DE72" s="65">
        <f t="shared" si="179"/>
        <v>19.11</v>
      </c>
      <c r="DF72" s="65">
        <f t="shared" si="180"/>
        <v>18.489999999999998</v>
      </c>
      <c r="DG72" s="65">
        <f t="shared" si="181"/>
        <v>19.11</v>
      </c>
      <c r="DH72" s="65">
        <f t="shared" si="182"/>
        <v>18.489999999999998</v>
      </c>
      <c r="DI72" s="65">
        <f t="shared" si="183"/>
        <v>19.11</v>
      </c>
      <c r="DJ72" s="65">
        <f t="shared" si="184"/>
        <v>19.11</v>
      </c>
      <c r="DK72" s="65">
        <f t="shared" si="185"/>
        <v>18.489999999999998</v>
      </c>
      <c r="DL72" s="65">
        <f t="shared" si="186"/>
        <v>19.11</v>
      </c>
      <c r="DM72" s="65">
        <f t="shared" si="188"/>
        <v>18.489999999999998</v>
      </c>
      <c r="DN72" s="65">
        <f t="shared" si="189"/>
        <v>19.11</v>
      </c>
      <c r="DO72" s="66">
        <f t="shared" si="190"/>
        <v>224.99000000000007</v>
      </c>
      <c r="DP72" s="65">
        <f t="shared" si="187"/>
        <v>254.58</v>
      </c>
      <c r="DQ72" s="65">
        <f t="shared" si="191"/>
        <v>995.42</v>
      </c>
      <c r="DX72" s="25"/>
    </row>
    <row r="73" spans="1:128" ht="45" customHeight="1" x14ac:dyDescent="0.15">
      <c r="A73" s="12">
        <v>43172</v>
      </c>
      <c r="B73" s="13" t="s">
        <v>111</v>
      </c>
      <c r="C73" s="25" t="s">
        <v>230</v>
      </c>
      <c r="D73" s="13" t="s">
        <v>197</v>
      </c>
      <c r="E73" s="14" t="s">
        <v>231</v>
      </c>
      <c r="F73" s="165">
        <v>694.57</v>
      </c>
      <c r="G73" s="65">
        <f t="shared" si="123"/>
        <v>69.457000000000008</v>
      </c>
      <c r="H73" s="65">
        <f t="shared" si="124"/>
        <v>625.11300000000006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65"/>
      <c r="AY73" s="10"/>
      <c r="AZ73" s="10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6"/>
      <c r="CO73" s="65"/>
      <c r="CP73" s="65"/>
      <c r="CQ73" s="65"/>
      <c r="CR73" s="65"/>
      <c r="CS73" s="67"/>
      <c r="CT73" s="65"/>
      <c r="CU73" s="65"/>
      <c r="CV73" s="65"/>
      <c r="CW73" s="65"/>
      <c r="CX73" s="65"/>
      <c r="CY73" s="65"/>
      <c r="CZ73" s="65"/>
      <c r="DA73" s="66"/>
      <c r="DB73" s="66"/>
      <c r="DC73" s="65"/>
      <c r="DD73" s="65"/>
      <c r="DE73" s="65">
        <f>ROUND((H73/5/365*18),2)</f>
        <v>6.17</v>
      </c>
      <c r="DF73" s="65">
        <f t="shared" si="180"/>
        <v>10.28</v>
      </c>
      <c r="DG73" s="65">
        <f t="shared" si="181"/>
        <v>10.62</v>
      </c>
      <c r="DH73" s="65">
        <f t="shared" si="182"/>
        <v>10.28</v>
      </c>
      <c r="DI73" s="65">
        <f t="shared" si="183"/>
        <v>10.62</v>
      </c>
      <c r="DJ73" s="65">
        <f t="shared" si="184"/>
        <v>10.62</v>
      </c>
      <c r="DK73" s="65">
        <f t="shared" si="185"/>
        <v>10.28</v>
      </c>
      <c r="DL73" s="65">
        <f t="shared" si="186"/>
        <v>10.62</v>
      </c>
      <c r="DM73" s="65">
        <f t="shared" si="188"/>
        <v>10.28</v>
      </c>
      <c r="DN73" s="65">
        <f t="shared" si="189"/>
        <v>10.62</v>
      </c>
      <c r="DO73" s="66">
        <f t="shared" si="190"/>
        <v>100.39</v>
      </c>
      <c r="DP73" s="65">
        <f t="shared" si="187"/>
        <v>100.39</v>
      </c>
      <c r="DQ73" s="65">
        <f t="shared" si="191"/>
        <v>594.18000000000006</v>
      </c>
      <c r="DX73" s="25"/>
    </row>
    <row r="74" spans="1:128" ht="49.5" customHeight="1" x14ac:dyDescent="0.15">
      <c r="A74" s="12">
        <v>43172</v>
      </c>
      <c r="B74" s="13" t="s">
        <v>111</v>
      </c>
      <c r="C74" s="13" t="s">
        <v>232</v>
      </c>
      <c r="D74" s="13" t="s">
        <v>228</v>
      </c>
      <c r="E74" s="14" t="s">
        <v>233</v>
      </c>
      <c r="F74" s="165">
        <v>694.57</v>
      </c>
      <c r="G74" s="65">
        <f t="shared" si="123"/>
        <v>69.457000000000008</v>
      </c>
      <c r="H74" s="65">
        <f t="shared" si="124"/>
        <v>625.11300000000006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65"/>
      <c r="AY74" s="10"/>
      <c r="AZ74" s="10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6"/>
      <c r="CO74" s="65"/>
      <c r="CP74" s="65"/>
      <c r="CQ74" s="65"/>
      <c r="CR74" s="65"/>
      <c r="CS74" s="67"/>
      <c r="CT74" s="65"/>
      <c r="CU74" s="65"/>
      <c r="CV74" s="65"/>
      <c r="CW74" s="65"/>
      <c r="CX74" s="65"/>
      <c r="CY74" s="65"/>
      <c r="CZ74" s="65"/>
      <c r="DA74" s="66"/>
      <c r="DB74" s="66"/>
      <c r="DC74" s="65"/>
      <c r="DD74" s="65"/>
      <c r="DE74" s="65">
        <f>ROUND((H74/5/365*18),2)</f>
        <v>6.17</v>
      </c>
      <c r="DF74" s="65">
        <f t="shared" si="180"/>
        <v>10.28</v>
      </c>
      <c r="DG74" s="65">
        <f t="shared" si="181"/>
        <v>10.62</v>
      </c>
      <c r="DH74" s="65">
        <f t="shared" si="182"/>
        <v>10.28</v>
      </c>
      <c r="DI74" s="65">
        <f t="shared" si="183"/>
        <v>10.62</v>
      </c>
      <c r="DJ74" s="65">
        <f t="shared" si="184"/>
        <v>10.62</v>
      </c>
      <c r="DK74" s="65">
        <f t="shared" si="185"/>
        <v>10.28</v>
      </c>
      <c r="DL74" s="65">
        <f t="shared" si="186"/>
        <v>10.62</v>
      </c>
      <c r="DM74" s="65">
        <f t="shared" si="188"/>
        <v>10.28</v>
      </c>
      <c r="DN74" s="65">
        <f t="shared" si="189"/>
        <v>10.62</v>
      </c>
      <c r="DO74" s="66">
        <f t="shared" si="190"/>
        <v>100.39</v>
      </c>
      <c r="DP74" s="65">
        <f t="shared" si="187"/>
        <v>100.39</v>
      </c>
      <c r="DQ74" s="65">
        <f t="shared" si="191"/>
        <v>594.18000000000006</v>
      </c>
      <c r="DX74" s="25"/>
    </row>
    <row r="75" spans="1:128" ht="36.75" customHeight="1" x14ac:dyDescent="0.15">
      <c r="A75" s="12">
        <v>43258</v>
      </c>
      <c r="B75" s="13" t="s">
        <v>111</v>
      </c>
      <c r="C75" s="92" t="s">
        <v>933</v>
      </c>
      <c r="D75" s="88" t="s">
        <v>934</v>
      </c>
      <c r="E75" s="89" t="s">
        <v>935</v>
      </c>
      <c r="F75" s="165">
        <v>670</v>
      </c>
      <c r="G75" s="65">
        <f t="shared" si="123"/>
        <v>67</v>
      </c>
      <c r="H75" s="65">
        <f t="shared" si="124"/>
        <v>603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65"/>
      <c r="AY75" s="10"/>
      <c r="AZ75" s="10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6"/>
      <c r="CO75" s="65"/>
      <c r="CP75" s="65"/>
      <c r="CQ75" s="65"/>
      <c r="CR75" s="65"/>
      <c r="CS75" s="67"/>
      <c r="CT75" s="65"/>
      <c r="CU75" s="65"/>
      <c r="CV75" s="65"/>
      <c r="CW75" s="65"/>
      <c r="CX75" s="65"/>
      <c r="CY75" s="65"/>
      <c r="CZ75" s="65"/>
      <c r="DA75" s="66"/>
      <c r="DB75" s="66"/>
      <c r="DC75" s="65"/>
      <c r="DD75" s="65"/>
      <c r="DE75" s="65"/>
      <c r="DF75" s="65"/>
      <c r="DG75" s="65"/>
      <c r="DH75" s="65">
        <f>ROUND((H75/5/365*23),2)</f>
        <v>7.6</v>
      </c>
      <c r="DI75" s="65">
        <f t="shared" si="183"/>
        <v>10.24</v>
      </c>
      <c r="DJ75" s="65">
        <f t="shared" si="184"/>
        <v>10.24</v>
      </c>
      <c r="DK75" s="65">
        <f t="shared" si="185"/>
        <v>9.91</v>
      </c>
      <c r="DL75" s="65">
        <f t="shared" si="186"/>
        <v>10.24</v>
      </c>
      <c r="DM75" s="65">
        <f t="shared" si="188"/>
        <v>9.91</v>
      </c>
      <c r="DN75" s="65">
        <f t="shared" si="189"/>
        <v>10.24</v>
      </c>
      <c r="DO75" s="66">
        <f t="shared" si="190"/>
        <v>68.38</v>
      </c>
      <c r="DP75" s="65">
        <f t="shared" si="187"/>
        <v>68.38</v>
      </c>
      <c r="DQ75" s="65">
        <f t="shared" si="191"/>
        <v>601.62</v>
      </c>
      <c r="DX75" s="25"/>
    </row>
    <row r="76" spans="1:128" ht="36.75" customHeight="1" x14ac:dyDescent="0.15">
      <c r="A76" s="12">
        <v>43269</v>
      </c>
      <c r="B76" s="13" t="s">
        <v>111</v>
      </c>
      <c r="C76" s="92" t="s">
        <v>936</v>
      </c>
      <c r="D76" s="13" t="s">
        <v>283</v>
      </c>
      <c r="E76" s="89" t="s">
        <v>940</v>
      </c>
      <c r="F76" s="165">
        <v>900</v>
      </c>
      <c r="G76" s="65">
        <f t="shared" si="123"/>
        <v>90</v>
      </c>
      <c r="H76" s="65">
        <f t="shared" si="124"/>
        <v>810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65"/>
      <c r="AY76" s="10"/>
      <c r="AZ76" s="10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6"/>
      <c r="CO76" s="65"/>
      <c r="CP76" s="65"/>
      <c r="CQ76" s="65"/>
      <c r="CR76" s="65"/>
      <c r="CS76" s="67"/>
      <c r="CT76" s="65"/>
      <c r="CU76" s="65"/>
      <c r="CV76" s="65"/>
      <c r="CW76" s="65"/>
      <c r="CX76" s="65"/>
      <c r="CY76" s="65"/>
      <c r="CZ76" s="65"/>
      <c r="DA76" s="66"/>
      <c r="DB76" s="66"/>
      <c r="DC76" s="65"/>
      <c r="DD76" s="65"/>
      <c r="DE76" s="65"/>
      <c r="DF76" s="65"/>
      <c r="DG76" s="65"/>
      <c r="DH76" s="65">
        <f>ROUND((H76/5/365*12),2)</f>
        <v>5.33</v>
      </c>
      <c r="DI76" s="65">
        <f t="shared" si="183"/>
        <v>13.76</v>
      </c>
      <c r="DJ76" s="65">
        <f t="shared" si="184"/>
        <v>13.76</v>
      </c>
      <c r="DK76" s="65">
        <f t="shared" si="185"/>
        <v>13.32</v>
      </c>
      <c r="DL76" s="65">
        <f t="shared" si="186"/>
        <v>13.76</v>
      </c>
      <c r="DM76" s="65">
        <f t="shared" si="188"/>
        <v>13.32</v>
      </c>
      <c r="DN76" s="65">
        <f t="shared" si="189"/>
        <v>13.76</v>
      </c>
      <c r="DO76" s="66">
        <f t="shared" si="190"/>
        <v>87.01</v>
      </c>
      <c r="DP76" s="65">
        <f t="shared" si="187"/>
        <v>87.01</v>
      </c>
      <c r="DQ76" s="65">
        <f t="shared" si="191"/>
        <v>812.99</v>
      </c>
      <c r="DX76" s="25"/>
    </row>
    <row r="77" spans="1:128" ht="60" customHeight="1" thickBot="1" x14ac:dyDescent="0.2">
      <c r="A77" s="149">
        <v>43269</v>
      </c>
      <c r="B77" s="27" t="s">
        <v>111</v>
      </c>
      <c r="C77" s="166" t="s">
        <v>937</v>
      </c>
      <c r="D77" s="27" t="s">
        <v>371</v>
      </c>
      <c r="E77" s="167" t="s">
        <v>941</v>
      </c>
      <c r="F77" s="168">
        <v>900</v>
      </c>
      <c r="G77" s="116">
        <f t="shared" si="123"/>
        <v>90</v>
      </c>
      <c r="H77" s="116">
        <f t="shared" si="124"/>
        <v>810</v>
      </c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16"/>
      <c r="AY77" s="169"/>
      <c r="AZ77" s="169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8"/>
      <c r="CO77" s="116"/>
      <c r="CP77" s="116"/>
      <c r="CQ77" s="116"/>
      <c r="CR77" s="116"/>
      <c r="CS77" s="119"/>
      <c r="CT77" s="116"/>
      <c r="CU77" s="116"/>
      <c r="CV77" s="116"/>
      <c r="CW77" s="116"/>
      <c r="CX77" s="116"/>
      <c r="CY77" s="116"/>
      <c r="CZ77" s="116"/>
      <c r="DA77" s="118"/>
      <c r="DB77" s="118"/>
      <c r="DC77" s="116"/>
      <c r="DD77" s="116"/>
      <c r="DE77" s="116"/>
      <c r="DF77" s="116"/>
      <c r="DG77" s="116"/>
      <c r="DH77" s="116">
        <f>ROUND((H77/5/365*12),2)</f>
        <v>5.33</v>
      </c>
      <c r="DI77" s="116">
        <f t="shared" si="183"/>
        <v>13.76</v>
      </c>
      <c r="DJ77" s="116">
        <f t="shared" si="184"/>
        <v>13.76</v>
      </c>
      <c r="DK77" s="116">
        <f t="shared" si="185"/>
        <v>13.32</v>
      </c>
      <c r="DL77" s="116">
        <f t="shared" si="186"/>
        <v>13.76</v>
      </c>
      <c r="DM77" s="65">
        <f t="shared" si="188"/>
        <v>13.32</v>
      </c>
      <c r="DN77" s="65">
        <f t="shared" si="189"/>
        <v>13.76</v>
      </c>
      <c r="DO77" s="118">
        <f t="shared" si="190"/>
        <v>87.01</v>
      </c>
      <c r="DP77" s="116">
        <f t="shared" si="187"/>
        <v>87.01</v>
      </c>
      <c r="DQ77" s="116">
        <f t="shared" si="191"/>
        <v>812.99</v>
      </c>
      <c r="DX77" s="25"/>
    </row>
    <row r="78" spans="1:128" ht="59.25" customHeight="1" thickBot="1" x14ac:dyDescent="0.2">
      <c r="A78" s="155" t="s">
        <v>234</v>
      </c>
      <c r="B78" s="170"/>
      <c r="C78" s="171"/>
      <c r="D78" s="172"/>
      <c r="E78" s="173"/>
      <c r="F78" s="145">
        <f>SUM(F33:F77)</f>
        <v>75915</v>
      </c>
      <c r="G78" s="146">
        <f>SUM(G33:G77)</f>
        <v>7591.5000000000018</v>
      </c>
      <c r="H78" s="146">
        <f>SUM(H33:H77)</f>
        <v>68323.5</v>
      </c>
      <c r="I78" s="146" t="e">
        <f>SUM(#REF!)</f>
        <v>#REF!</v>
      </c>
      <c r="J78" s="146" t="e">
        <f>SUM(#REF!)</f>
        <v>#REF!</v>
      </c>
      <c r="K78" s="146" t="e">
        <f>SUM(#REF!)</f>
        <v>#REF!</v>
      </c>
      <c r="L78" s="146" t="e">
        <f>SUM(#REF!)</f>
        <v>#REF!</v>
      </c>
      <c r="M78" s="146" t="e">
        <f>SUM(#REF!)</f>
        <v>#REF!</v>
      </c>
      <c r="N78" s="146" t="e">
        <f>SUM(#REF!)</f>
        <v>#REF!</v>
      </c>
      <c r="O78" s="146" t="e">
        <f>SUM(#REF!)</f>
        <v>#REF!</v>
      </c>
      <c r="P78" s="146" t="e">
        <f>SUM(#REF!)</f>
        <v>#REF!</v>
      </c>
      <c r="Q78" s="146">
        <f>SUM('[1]YA DEPRECIADOS ENERO-2017'!R72:R72)</f>
        <v>0</v>
      </c>
      <c r="R78" s="146" t="e">
        <f>SUM(#REF!)</f>
        <v>#REF!</v>
      </c>
      <c r="S78" s="146">
        <f>SUM('[1]YA DEPRECIADOS ENERO-2017'!T72:T72)</f>
        <v>0</v>
      </c>
      <c r="T78" s="146" t="e">
        <f>SUM(#REF!)</f>
        <v>#REF!</v>
      </c>
      <c r="U78" s="146">
        <f>SUM('[1]YA DEPRECIADOS ENERO-2017'!V72:V72)</f>
        <v>5.1100000000000003</v>
      </c>
      <c r="V78" s="146" t="e">
        <f>SUM(#REF!)</f>
        <v>#REF!</v>
      </c>
      <c r="W78" s="146">
        <f>SUM('[1]YA DEPRECIADOS ENERO-2017'!X72:X72)</f>
        <v>158.30000000000001</v>
      </c>
      <c r="X78" s="146">
        <f>SUM('[1]YA DEPRECIADOS ENERO-2017'!Y72:Y72)</f>
        <v>148.09</v>
      </c>
      <c r="Y78" s="146">
        <f>SUM('[1]YA DEPRECIADOS ENERO-2017'!Z72:Z72)</f>
        <v>158.30000000000001</v>
      </c>
      <c r="Z78" s="146">
        <f>SUM('[1]YA DEPRECIADOS ENERO-2017'!AA72:AA72)</f>
        <v>153.19</v>
      </c>
      <c r="AA78" s="146">
        <f>SUM('[1]YA DEPRECIADOS ENERO-2017'!AB72:AB72)</f>
        <v>158.30000000000001</v>
      </c>
      <c r="AB78" s="146">
        <f>SUM('[1]YA DEPRECIADOS ENERO-2017'!AC72:AC72)</f>
        <v>153.19</v>
      </c>
      <c r="AC78" s="146">
        <f>SUM('[1]YA DEPRECIADOS ENERO-2017'!AD72:AD72)</f>
        <v>158.30000000000001</v>
      </c>
      <c r="AD78" s="146">
        <f>SUM('[1]YA DEPRECIADOS ENERO-2017'!AE72:AE72)</f>
        <v>158.30000000000001</v>
      </c>
      <c r="AE78" s="146">
        <f>SUM('[1]YA DEPRECIADOS ENERO-2017'!AF72:AF72)</f>
        <v>153.19</v>
      </c>
      <c r="AF78" s="146">
        <f>SUM('[1]YA DEPRECIADOS ENERO-2017'!AG72:AG72)</f>
        <v>158.30000000000001</v>
      </c>
      <c r="AG78" s="146" t="e">
        <f>SUM(#REF!)</f>
        <v>#REF!</v>
      </c>
      <c r="AH78" s="146" t="e">
        <f>SUM(#REF!)</f>
        <v>#REF!</v>
      </c>
      <c r="AI78" s="146" t="e">
        <f>SUM(#REF!)</f>
        <v>#REF!</v>
      </c>
      <c r="AJ78" s="146">
        <f>SUM(AJ33:AJ33)</f>
        <v>0</v>
      </c>
      <c r="AK78" s="146" t="e">
        <f>SUM(#REF!)</f>
        <v>#REF!</v>
      </c>
      <c r="AL78" s="146" t="e">
        <f>SUM(#REF!)</f>
        <v>#REF!</v>
      </c>
      <c r="AM78" s="146" t="e">
        <f>SUM(#REF!)</f>
        <v>#REF!</v>
      </c>
      <c r="AN78" s="146" t="e">
        <f>SUM(#REF!)</f>
        <v>#REF!</v>
      </c>
      <c r="AO78" s="146" t="e">
        <f>SUM(#REF!)</f>
        <v>#REF!</v>
      </c>
      <c r="AP78" s="146" t="e">
        <f>SUM(#REF!)</f>
        <v>#REF!</v>
      </c>
      <c r="AQ78" s="146" t="e">
        <f>SUM(#REF!)</f>
        <v>#REF!</v>
      </c>
      <c r="AR78" s="146" t="e">
        <f>SUM(#REF!)</f>
        <v>#REF!</v>
      </c>
      <c r="AS78" s="146" t="e">
        <f>SUM(#REF!)</f>
        <v>#REF!</v>
      </c>
      <c r="AT78" s="146" t="e">
        <f>SUM(#REF!)</f>
        <v>#REF!</v>
      </c>
      <c r="AU78" s="146">
        <f>SUM(AU33:AU33)</f>
        <v>0</v>
      </c>
      <c r="AV78" s="146">
        <f>SUM(AV33:AV33)</f>
        <v>24.96</v>
      </c>
      <c r="AW78" s="146">
        <f>SUM(AW33:AW33)</f>
        <v>24.96</v>
      </c>
      <c r="AX78" s="146">
        <f>SUM(AX33:AX38)</f>
        <v>24.96</v>
      </c>
      <c r="AY78" s="146">
        <f>SUM(AY33:AY33)</f>
        <v>59.52</v>
      </c>
      <c r="AZ78" s="146">
        <f>SUM(AZ33:AZ33)</f>
        <v>53.76</v>
      </c>
      <c r="BA78" s="146">
        <f>SUM(BA33:BA33)</f>
        <v>59.52</v>
      </c>
      <c r="BB78" s="146">
        <f t="shared" ref="BB78:BH78" si="193">SUM(BB33:BB38)</f>
        <v>57.6</v>
      </c>
      <c r="BC78" s="146">
        <f t="shared" si="193"/>
        <v>61.49</v>
      </c>
      <c r="BD78" s="146">
        <f t="shared" si="193"/>
        <v>117.18</v>
      </c>
      <c r="BE78" s="146">
        <f t="shared" si="193"/>
        <v>121.07</v>
      </c>
      <c r="BF78" s="146">
        <f t="shared" si="193"/>
        <v>121.07</v>
      </c>
      <c r="BG78" s="146">
        <f t="shared" si="193"/>
        <v>117.18</v>
      </c>
      <c r="BH78" s="146">
        <f t="shared" si="193"/>
        <v>121.07</v>
      </c>
      <c r="BI78" s="146">
        <f t="shared" ref="BI78:BU78" si="194">SUM(BI33:BI44)</f>
        <v>117.18</v>
      </c>
      <c r="BJ78" s="146">
        <f t="shared" si="194"/>
        <v>232.05000000000007</v>
      </c>
      <c r="BK78" s="146">
        <f t="shared" si="194"/>
        <v>1238.6899999999996</v>
      </c>
      <c r="BL78" s="146">
        <f t="shared" si="194"/>
        <v>1263.6499999999996</v>
      </c>
      <c r="BM78" s="146">
        <f t="shared" si="194"/>
        <v>366.65999999999991</v>
      </c>
      <c r="BN78" s="146">
        <f t="shared" si="194"/>
        <v>331.16</v>
      </c>
      <c r="BO78" s="146">
        <f t="shared" si="194"/>
        <v>366.65999999999991</v>
      </c>
      <c r="BP78" s="146">
        <f t="shared" si="194"/>
        <v>354.84000000000003</v>
      </c>
      <c r="BQ78" s="146">
        <f t="shared" si="194"/>
        <v>366.65999999999991</v>
      </c>
      <c r="BR78" s="146">
        <f t="shared" si="194"/>
        <v>354.84000000000003</v>
      </c>
      <c r="BS78" s="146">
        <f t="shared" si="194"/>
        <v>366.65999999999991</v>
      </c>
      <c r="BT78" s="146">
        <f t="shared" si="194"/>
        <v>366.65999999999991</v>
      </c>
      <c r="BU78" s="146">
        <f t="shared" si="194"/>
        <v>354.84000000000003</v>
      </c>
      <c r="BV78" s="146">
        <f>SUM(BV33:BV45)</f>
        <v>385.96999999999991</v>
      </c>
      <c r="BW78" s="146">
        <f t="shared" ref="BW78:CC78" si="195">SUM(BW33:BW47)</f>
        <v>403.21000000000004</v>
      </c>
      <c r="BX78" s="146">
        <f t="shared" si="195"/>
        <v>452.7299999999999</v>
      </c>
      <c r="BY78" s="146">
        <f t="shared" si="195"/>
        <v>4470.8899999999994</v>
      </c>
      <c r="BZ78" s="146">
        <f t="shared" si="195"/>
        <v>5734.5399999999991</v>
      </c>
      <c r="CA78" s="146">
        <f t="shared" si="195"/>
        <v>452.7299999999999</v>
      </c>
      <c r="CB78" s="146">
        <f t="shared" si="195"/>
        <v>423.52000000000004</v>
      </c>
      <c r="CC78" s="146">
        <f t="shared" si="195"/>
        <v>452.7299999999999</v>
      </c>
      <c r="CD78" s="146">
        <f>SUM(CD33:CD54)</f>
        <v>438.13000000000005</v>
      </c>
      <c r="CE78" s="146">
        <f>SUM(CE33:CE54)</f>
        <v>502.40000000000003</v>
      </c>
      <c r="CF78" s="146">
        <f>SUM(CF33:CF54)</f>
        <v>810.7800000000002</v>
      </c>
      <c r="CG78" s="146">
        <f>SUM(CG33:CG56)</f>
        <v>837.8299999999997</v>
      </c>
      <c r="CH78" s="146">
        <f>SUM(CH33:CH58)</f>
        <v>890.96999999999969</v>
      </c>
      <c r="CI78" s="146">
        <f>SUM(CI33:CI58)</f>
        <v>889.86000000000024</v>
      </c>
      <c r="CJ78" s="146">
        <f>SUM(CJ33:CJ58)</f>
        <v>919.53999999999962</v>
      </c>
      <c r="CK78" s="146">
        <f t="shared" ref="CK78:CR78" si="196">SUM(CK33:CK66)</f>
        <v>889.86000000000024</v>
      </c>
      <c r="CL78" s="146">
        <f t="shared" si="196"/>
        <v>973.00999999999954</v>
      </c>
      <c r="CM78" s="146">
        <f t="shared" si="196"/>
        <v>8481.36</v>
      </c>
      <c r="CN78" s="146">
        <f t="shared" si="196"/>
        <v>14215.900000000003</v>
      </c>
      <c r="CO78" s="146">
        <f t="shared" si="196"/>
        <v>1020.4799999999996</v>
      </c>
      <c r="CP78" s="146">
        <f t="shared" si="196"/>
        <v>921.69</v>
      </c>
      <c r="CQ78" s="146">
        <f t="shared" si="196"/>
        <v>1020.4799999999996</v>
      </c>
      <c r="CR78" s="146">
        <f t="shared" si="196"/>
        <v>987.55000000000007</v>
      </c>
      <c r="CS78" s="146">
        <f>SUM(CS33:CS67)</f>
        <v>1030.7999999999995</v>
      </c>
      <c r="CT78" s="146">
        <f>SUM(CT33:CT67)</f>
        <v>999.46</v>
      </c>
      <c r="CU78" s="146">
        <f>SUM(CU33:CU67)</f>
        <v>1032.7899999999995</v>
      </c>
      <c r="CV78" s="146">
        <f>SUM(CV33:CV69)</f>
        <v>1038.2599999999995</v>
      </c>
      <c r="CW78" s="146">
        <f>SUM(CW33:CW69)</f>
        <v>1026.83</v>
      </c>
      <c r="CX78" s="146">
        <f>SUM(CX33:CX71)</f>
        <v>1076.2599999999995</v>
      </c>
      <c r="CY78" s="146">
        <f t="shared" ref="CY78:DD78" si="197">SUM(CY33:CY72)</f>
        <v>1058.0299999999997</v>
      </c>
      <c r="CZ78" s="146">
        <f t="shared" si="197"/>
        <v>1101.5899999999995</v>
      </c>
      <c r="DA78" s="146">
        <f t="shared" si="197"/>
        <v>12314.220000000003</v>
      </c>
      <c r="DB78" s="146">
        <f t="shared" si="197"/>
        <v>26530.119999999988</v>
      </c>
      <c r="DC78" s="146">
        <f t="shared" si="197"/>
        <v>1101.5899999999995</v>
      </c>
      <c r="DD78" s="146">
        <f t="shared" si="197"/>
        <v>994.96</v>
      </c>
      <c r="DE78" s="146">
        <f>SUM(DE33:DE74)</f>
        <v>1113.9299999999996</v>
      </c>
      <c r="DF78" s="146">
        <f>SUM(DF33:DF74)</f>
        <v>1086.5999999999997</v>
      </c>
      <c r="DG78" s="146">
        <f>SUM(DG33:DG74)</f>
        <v>1122.8299999999992</v>
      </c>
      <c r="DH78" s="146">
        <f t="shared" ref="DH78:DQ78" si="198">SUM(DH33:DH77)</f>
        <v>1104.8599999999994</v>
      </c>
      <c r="DI78" s="146">
        <f t="shared" si="198"/>
        <v>1160.5899999999992</v>
      </c>
      <c r="DJ78" s="146">
        <f t="shared" si="198"/>
        <v>1160.5899999999992</v>
      </c>
      <c r="DK78" s="146">
        <f t="shared" si="198"/>
        <v>1123.1499999999996</v>
      </c>
      <c r="DL78" s="146">
        <f t="shared" si="198"/>
        <v>1160.5899999999992</v>
      </c>
      <c r="DM78" s="146">
        <f t="shared" si="198"/>
        <v>1123.1499999999996</v>
      </c>
      <c r="DN78" s="146">
        <f t="shared" si="198"/>
        <v>1133.5299999999993</v>
      </c>
      <c r="DO78" s="146">
        <f t="shared" si="198"/>
        <v>13386.37</v>
      </c>
      <c r="DP78" s="146">
        <f t="shared" si="198"/>
        <v>39916.49</v>
      </c>
      <c r="DQ78" s="147">
        <f t="shared" si="198"/>
        <v>35998.509999999995</v>
      </c>
    </row>
    <row r="79" spans="1:128" ht="61.5" customHeight="1" thickBot="1" x14ac:dyDescent="0.2">
      <c r="A79" s="344" t="s">
        <v>235</v>
      </c>
      <c r="B79" s="345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</row>
    <row r="80" spans="1:128" ht="20.25" customHeight="1" x14ac:dyDescent="0.15">
      <c r="A80" s="10">
        <v>41628</v>
      </c>
      <c r="B80" s="11" t="s">
        <v>251</v>
      </c>
      <c r="C80" s="18" t="s">
        <v>252</v>
      </c>
      <c r="D80" s="18" t="s">
        <v>118</v>
      </c>
      <c r="E80" s="11" t="s">
        <v>253</v>
      </c>
      <c r="F80" s="139">
        <v>37488</v>
      </c>
      <c r="G80" s="65">
        <f t="shared" ref="G80:G143" si="199">(F80*0.1)</f>
        <v>3748.8</v>
      </c>
      <c r="H80" s="65">
        <f t="shared" ref="H80:H143" si="200">(F80*0.9)</f>
        <v>33739.200000000004</v>
      </c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>
        <v>0</v>
      </c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>
        <v>0</v>
      </c>
      <c r="AV80" s="65">
        <f t="shared" ref="AV80:AV86" si="201">ROUND((H80/5/365*11),2)</f>
        <v>203.36</v>
      </c>
      <c r="AW80" s="65">
        <f t="shared" ref="AW80:AW86" si="202">SUM(AK80:AV80)</f>
        <v>203.36</v>
      </c>
      <c r="AX80" s="65">
        <f t="shared" ref="AX80:AX88" si="203">ROUND((AJ80+AK80+AL80+AM80+AN80+AO80+AP80+AQ80+AR80+AS80+AT80+AU80+AV80),2)</f>
        <v>203.36</v>
      </c>
      <c r="AY80" s="65">
        <f t="shared" ref="AY80:AY86" si="204">ROUND((H80/5/365*31),2)</f>
        <v>573.1</v>
      </c>
      <c r="AZ80" s="65">
        <f t="shared" ref="AZ80:AZ86" si="205">ROUND((H80/5/365*28),2)</f>
        <v>517.64</v>
      </c>
      <c r="BA80" s="65">
        <f t="shared" ref="BA80:BA86" si="206">ROUND((H80/5/365*31),2)</f>
        <v>573.1</v>
      </c>
      <c r="BB80" s="65">
        <f t="shared" ref="BB80:BB87" si="207">ROUND((H80/5/365*30),2)</f>
        <v>554.62</v>
      </c>
      <c r="BC80" s="65">
        <f t="shared" ref="BC80:BC88" si="208">ROUND((H80/5/365*31),2)</f>
        <v>573.1</v>
      </c>
      <c r="BD80" s="65">
        <f t="shared" ref="BD80:BD88" si="209">ROUND((H80/5/365*30),2)</f>
        <v>554.62</v>
      </c>
      <c r="BE80" s="65">
        <f t="shared" ref="BE80:BE88" si="210">ROUND((H80/5/365*31),2)</f>
        <v>573.1</v>
      </c>
      <c r="BF80" s="65">
        <f t="shared" ref="BF80:BF88" si="211">ROUND((H80/5/365*31),2)</f>
        <v>573.1</v>
      </c>
      <c r="BG80" s="65">
        <f t="shared" ref="BG80:BG88" si="212">ROUND((H80/5/365*30),2)</f>
        <v>554.62</v>
      </c>
      <c r="BH80" s="65">
        <f t="shared" ref="BH80:BH88" si="213">ROUND((H80/5/365*31),2)</f>
        <v>573.1</v>
      </c>
      <c r="BI80" s="65">
        <f t="shared" ref="BI80:BI88" si="214">ROUND((H80/5/365*30),2)</f>
        <v>554.62</v>
      </c>
      <c r="BJ80" s="65">
        <f t="shared" ref="BJ80:BJ90" si="215">ROUND((H80/5/365*31),2)</f>
        <v>573.1</v>
      </c>
      <c r="BK80" s="65">
        <f t="shared" ref="BK80:BK96" si="216">SUM(AY80:BJ80)</f>
        <v>6747.8200000000006</v>
      </c>
      <c r="BL80" s="65">
        <f t="shared" ref="BL80:BL97" si="217">ROUND((AX80+BK80),2)</f>
        <v>6951.18</v>
      </c>
      <c r="BM80" s="65">
        <f t="shared" ref="BM80:BM96" si="218">ROUND((H80/5/365*31),2)</f>
        <v>573.1</v>
      </c>
      <c r="BN80" s="65">
        <f t="shared" ref="BN80:BN97" si="219">ROUND((H80/5/365*28),2)</f>
        <v>517.64</v>
      </c>
      <c r="BO80" s="65">
        <f t="shared" ref="BO80:BO98" si="220">ROUND((H80/5/365*31),2)</f>
        <v>573.1</v>
      </c>
      <c r="BP80" s="65">
        <f t="shared" ref="BP80:BP98" si="221">ROUND((H80/5/365*30),2)</f>
        <v>554.62</v>
      </c>
      <c r="BQ80" s="65">
        <f t="shared" ref="BQ80:BQ98" si="222">ROUND((H80/5/365*31),2)</f>
        <v>573.1</v>
      </c>
      <c r="BR80" s="65">
        <f t="shared" ref="BR80:BR98" si="223">ROUND((H80/5/365*30),2)</f>
        <v>554.62</v>
      </c>
      <c r="BS80" s="65">
        <f t="shared" ref="BS80:BS110" si="224">ROUND((H80/5/365*31),2)</f>
        <v>573.1</v>
      </c>
      <c r="BT80" s="65">
        <f t="shared" ref="BT80:BT110" si="225">ROUND((H80/5/365*31),2)</f>
        <v>573.1</v>
      </c>
      <c r="BU80" s="65">
        <f t="shared" ref="BU80:BU110" si="226">ROUND((H80/5/365*30),2)</f>
        <v>554.62</v>
      </c>
      <c r="BV80" s="65">
        <f t="shared" ref="BV80:BV113" si="227">ROUND((H80/5/365*31),2)</f>
        <v>573.1</v>
      </c>
      <c r="BW80" s="65">
        <f t="shared" ref="BW80:BW113" si="228">ROUND((H80/5/365*30),2)</f>
        <v>554.62</v>
      </c>
      <c r="BX80" s="65">
        <f t="shared" ref="BX80:BX114" si="229">ROUND((H80/5/365*31),2)</f>
        <v>573.1</v>
      </c>
      <c r="BY80" s="65">
        <f t="shared" ref="BY80:BY114" si="230">SUM(BM80:BX80)</f>
        <v>6747.8200000000006</v>
      </c>
      <c r="BZ80" s="65">
        <f t="shared" ref="BZ80:BZ114" si="231">ROUND((BL80+BY80),2)</f>
        <v>13699</v>
      </c>
      <c r="CA80" s="65">
        <f t="shared" ref="CA80:CA114" si="232">ROUND((H80/5/365*31),2)</f>
        <v>573.1</v>
      </c>
      <c r="CB80" s="65">
        <f t="shared" ref="CB80:CB114" si="233">ROUND((H80/5/365*29),2)</f>
        <v>536.13</v>
      </c>
      <c r="CC80" s="65">
        <f t="shared" ref="CC80:CC114" si="234">ROUND((H80/5/365*31),2)</f>
        <v>573.1</v>
      </c>
      <c r="CD80" s="65">
        <f t="shared" ref="CD80:CD114" si="235">ROUND((H80/5/365*30),2)</f>
        <v>554.62</v>
      </c>
      <c r="CE80" s="65">
        <f t="shared" ref="CE80:CE114" si="236">ROUND((H80/5/365*31),2)</f>
        <v>573.1</v>
      </c>
      <c r="CF80" s="65">
        <f t="shared" ref="CF80:CF114" si="237">ROUND((H80/5/365*30),2)</f>
        <v>554.62</v>
      </c>
      <c r="CG80" s="65">
        <f t="shared" ref="CG80:CG114" si="238">ROUND((H80/5/365*31),2)</f>
        <v>573.1</v>
      </c>
      <c r="CH80" s="65">
        <f t="shared" ref="CH80:CH114" si="239">ROUND((H80/5/365*31),2)</f>
        <v>573.1</v>
      </c>
      <c r="CI80" s="65">
        <f t="shared" ref="CI80:CI114" si="240">ROUND((H80/5/365*30),2)</f>
        <v>554.62</v>
      </c>
      <c r="CJ80" s="65">
        <f t="shared" ref="CJ80:CJ114" si="241">ROUND((H80/5/365*31),2)</f>
        <v>573.1</v>
      </c>
      <c r="CK80" s="65">
        <f t="shared" ref="CK80:CK114" si="242">ROUND((H80/5/365*30),2)</f>
        <v>554.62</v>
      </c>
      <c r="CL80" s="65">
        <f t="shared" ref="CL80:CL117" si="243">ROUND((H80/5/365*31),2)</f>
        <v>573.1</v>
      </c>
      <c r="CM80" s="65">
        <f t="shared" ref="CM80:CM120" si="244">SUM(CA80:CL80)</f>
        <v>6766.31</v>
      </c>
      <c r="CN80" s="66">
        <f t="shared" ref="CN80:CN120" si="245">ROUND((BZ80+CM80),2)</f>
        <v>20465.310000000001</v>
      </c>
      <c r="CO80" s="65">
        <f t="shared" ref="CO80:CO120" si="246">ROUND((H80/5/365*31),2)</f>
        <v>573.1</v>
      </c>
      <c r="CP80" s="65">
        <f t="shared" ref="CP80:CP120" si="247">ROUND((H80/5/365*28),2)</f>
        <v>517.64</v>
      </c>
      <c r="CQ80" s="65">
        <f t="shared" ref="CQ80:CQ120" si="248">ROUND((H80/5/365*31),2)</f>
        <v>573.1</v>
      </c>
      <c r="CR80" s="65">
        <f t="shared" ref="CR80:CR120" si="249">ROUND((H80/5/365*30),2)</f>
        <v>554.62</v>
      </c>
      <c r="CS80" s="67">
        <f t="shared" ref="CS80:CS120" si="250">ROUND((H80/5/365*31),2)</f>
        <v>573.1</v>
      </c>
      <c r="CT80" s="65">
        <f t="shared" ref="CT80:CT120" si="251">ROUND((H80/5/365*30),2)</f>
        <v>554.62</v>
      </c>
      <c r="CU80" s="65">
        <f t="shared" ref="CU80:CU127" si="252">ROUND((H80/5/365*31),2)</f>
        <v>573.1</v>
      </c>
      <c r="CV80" s="65">
        <f t="shared" ref="CV80:CV143" si="253">ROUND((H80/5/365*31),2)</f>
        <v>573.1</v>
      </c>
      <c r="CW80" s="65">
        <f t="shared" ref="CW80:CW143" si="254">ROUND((H80/5/365*30),2)</f>
        <v>554.62</v>
      </c>
      <c r="CX80" s="65">
        <f t="shared" ref="CX80:CX143" si="255">ROUND((H80/5/365*31),2)</f>
        <v>573.1</v>
      </c>
      <c r="CY80" s="65">
        <f t="shared" ref="CY80:CY143" si="256">ROUND((H80/5/365*30),2)</f>
        <v>554.62</v>
      </c>
      <c r="CZ80" s="65">
        <f t="shared" ref="CZ80:CZ143" si="257">ROUND((H80/5/365*31),2)</f>
        <v>573.1</v>
      </c>
      <c r="DA80" s="66">
        <f t="shared" ref="DA80:DA143" si="258">SUM(CO80:CZ80)</f>
        <v>6747.8200000000006</v>
      </c>
      <c r="DB80" s="66">
        <f t="shared" ref="DB80:DB143" si="259">ROUND((CN80+DA80),2)</f>
        <v>27213.13</v>
      </c>
      <c r="DC80" s="65">
        <f t="shared" ref="DC80:DC143" si="260">ROUND((H80/5/365*31),2)</f>
        <v>573.1</v>
      </c>
      <c r="DD80" s="65">
        <f t="shared" ref="DD80:DD143" si="261">ROUND((H80/5/365*28),2)</f>
        <v>517.64</v>
      </c>
      <c r="DE80" s="65">
        <f t="shared" ref="DE80:DE143" si="262">ROUND((H80/5/365*31),2)</f>
        <v>573.1</v>
      </c>
      <c r="DF80" s="65">
        <f t="shared" ref="DF80:DF143" si="263">ROUND((H80/5/365*30),2)</f>
        <v>554.62</v>
      </c>
      <c r="DG80" s="65">
        <f t="shared" ref="DG80:DG143" si="264">ROUND((H80/5/365*31),2)</f>
        <v>573.1</v>
      </c>
      <c r="DH80" s="65">
        <f t="shared" ref="DH80:DH143" si="265">ROUND((H80/5/365*30),2)</f>
        <v>554.62</v>
      </c>
      <c r="DI80" s="65">
        <f t="shared" ref="DI80:DI143" si="266">ROUND((H80/5/365*31),2)</f>
        <v>573.1</v>
      </c>
      <c r="DJ80" s="65">
        <f t="shared" ref="DJ80:DJ143" si="267">ROUND((H80/5/365*31),2)</f>
        <v>573.1</v>
      </c>
      <c r="DK80" s="65">
        <f t="shared" ref="DK80:DK143" si="268">ROUND((H80/5/365*30),2)</f>
        <v>554.62</v>
      </c>
      <c r="DL80" s="65">
        <f>ROUND((H80/5/365*31),2)</f>
        <v>573.1</v>
      </c>
      <c r="DM80" s="65">
        <f>ROUND((H80/5/365*30),2)</f>
        <v>554.62</v>
      </c>
      <c r="DN80" s="65">
        <v>351.35</v>
      </c>
      <c r="DO80" s="66">
        <f t="shared" ref="DO80:DO105" si="269">SUM(DC80:DN80)</f>
        <v>6526.0700000000006</v>
      </c>
      <c r="DP80" s="65">
        <f t="shared" ref="DP80:DP143" si="270">ROUND((DB80+DC80+DD80+DE80+DF80+DG80+DH80+DI80+DJ80+DK80+DL80+DM80+DN80),2)</f>
        <v>33739.199999999997</v>
      </c>
      <c r="DQ80" s="65">
        <f t="shared" ref="DQ80:DQ143" si="271">SUM(F80-DP80)</f>
        <v>3748.8000000000029</v>
      </c>
    </row>
    <row r="81" spans="1:121" ht="20.25" customHeight="1" x14ac:dyDescent="0.15">
      <c r="A81" s="10">
        <v>41628</v>
      </c>
      <c r="B81" s="11" t="s">
        <v>251</v>
      </c>
      <c r="C81" s="18" t="s">
        <v>254</v>
      </c>
      <c r="D81" s="18" t="s">
        <v>118</v>
      </c>
      <c r="E81" s="11" t="s">
        <v>255</v>
      </c>
      <c r="F81" s="139">
        <v>37488</v>
      </c>
      <c r="G81" s="65">
        <f t="shared" si="199"/>
        <v>3748.8</v>
      </c>
      <c r="H81" s="65">
        <f t="shared" si="200"/>
        <v>33739.200000000004</v>
      </c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>
        <v>0</v>
      </c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>
        <v>0</v>
      </c>
      <c r="AV81" s="65">
        <f t="shared" si="201"/>
        <v>203.36</v>
      </c>
      <c r="AW81" s="65">
        <f t="shared" si="202"/>
        <v>203.36</v>
      </c>
      <c r="AX81" s="65">
        <f t="shared" si="203"/>
        <v>203.36</v>
      </c>
      <c r="AY81" s="65">
        <f t="shared" si="204"/>
        <v>573.1</v>
      </c>
      <c r="AZ81" s="65">
        <f t="shared" si="205"/>
        <v>517.64</v>
      </c>
      <c r="BA81" s="65">
        <f t="shared" si="206"/>
        <v>573.1</v>
      </c>
      <c r="BB81" s="65">
        <f t="shared" si="207"/>
        <v>554.62</v>
      </c>
      <c r="BC81" s="65">
        <f t="shared" si="208"/>
        <v>573.1</v>
      </c>
      <c r="BD81" s="65">
        <f t="shared" si="209"/>
        <v>554.62</v>
      </c>
      <c r="BE81" s="65">
        <f t="shared" si="210"/>
        <v>573.1</v>
      </c>
      <c r="BF81" s="65">
        <f t="shared" si="211"/>
        <v>573.1</v>
      </c>
      <c r="BG81" s="65">
        <f t="shared" si="212"/>
        <v>554.62</v>
      </c>
      <c r="BH81" s="65">
        <f t="shared" si="213"/>
        <v>573.1</v>
      </c>
      <c r="BI81" s="65">
        <f t="shared" si="214"/>
        <v>554.62</v>
      </c>
      <c r="BJ81" s="65">
        <f t="shared" si="215"/>
        <v>573.1</v>
      </c>
      <c r="BK81" s="65">
        <f t="shared" si="216"/>
        <v>6747.8200000000006</v>
      </c>
      <c r="BL81" s="65">
        <f t="shared" si="217"/>
        <v>6951.18</v>
      </c>
      <c r="BM81" s="65">
        <f t="shared" si="218"/>
        <v>573.1</v>
      </c>
      <c r="BN81" s="65">
        <f t="shared" si="219"/>
        <v>517.64</v>
      </c>
      <c r="BO81" s="65">
        <f t="shared" si="220"/>
        <v>573.1</v>
      </c>
      <c r="BP81" s="65">
        <f t="shared" si="221"/>
        <v>554.62</v>
      </c>
      <c r="BQ81" s="65">
        <f t="shared" si="222"/>
        <v>573.1</v>
      </c>
      <c r="BR81" s="65">
        <f t="shared" si="223"/>
        <v>554.62</v>
      </c>
      <c r="BS81" s="65">
        <f t="shared" si="224"/>
        <v>573.1</v>
      </c>
      <c r="BT81" s="65">
        <f t="shared" si="225"/>
        <v>573.1</v>
      </c>
      <c r="BU81" s="65">
        <f t="shared" si="226"/>
        <v>554.62</v>
      </c>
      <c r="BV81" s="65">
        <f t="shared" si="227"/>
        <v>573.1</v>
      </c>
      <c r="BW81" s="65">
        <f t="shared" si="228"/>
        <v>554.62</v>
      </c>
      <c r="BX81" s="65">
        <f t="shared" si="229"/>
        <v>573.1</v>
      </c>
      <c r="BY81" s="65">
        <f t="shared" si="230"/>
        <v>6747.8200000000006</v>
      </c>
      <c r="BZ81" s="65">
        <f t="shared" si="231"/>
        <v>13699</v>
      </c>
      <c r="CA81" s="65">
        <f t="shared" si="232"/>
        <v>573.1</v>
      </c>
      <c r="CB81" s="65">
        <f t="shared" si="233"/>
        <v>536.13</v>
      </c>
      <c r="CC81" s="65">
        <f t="shared" si="234"/>
        <v>573.1</v>
      </c>
      <c r="CD81" s="65">
        <f t="shared" si="235"/>
        <v>554.62</v>
      </c>
      <c r="CE81" s="65">
        <f t="shared" si="236"/>
        <v>573.1</v>
      </c>
      <c r="CF81" s="65">
        <f t="shared" si="237"/>
        <v>554.62</v>
      </c>
      <c r="CG81" s="65">
        <f t="shared" si="238"/>
        <v>573.1</v>
      </c>
      <c r="CH81" s="65">
        <f t="shared" si="239"/>
        <v>573.1</v>
      </c>
      <c r="CI81" s="65">
        <f t="shared" si="240"/>
        <v>554.62</v>
      </c>
      <c r="CJ81" s="65">
        <f t="shared" si="241"/>
        <v>573.1</v>
      </c>
      <c r="CK81" s="65">
        <f t="shared" si="242"/>
        <v>554.62</v>
      </c>
      <c r="CL81" s="65">
        <f t="shared" si="243"/>
        <v>573.1</v>
      </c>
      <c r="CM81" s="65">
        <f t="shared" si="244"/>
        <v>6766.31</v>
      </c>
      <c r="CN81" s="66">
        <f t="shared" si="245"/>
        <v>20465.310000000001</v>
      </c>
      <c r="CO81" s="65">
        <f t="shared" si="246"/>
        <v>573.1</v>
      </c>
      <c r="CP81" s="65">
        <f t="shared" si="247"/>
        <v>517.64</v>
      </c>
      <c r="CQ81" s="65">
        <f t="shared" si="248"/>
        <v>573.1</v>
      </c>
      <c r="CR81" s="65">
        <f t="shared" si="249"/>
        <v>554.62</v>
      </c>
      <c r="CS81" s="67">
        <f t="shared" si="250"/>
        <v>573.1</v>
      </c>
      <c r="CT81" s="65">
        <f t="shared" si="251"/>
        <v>554.62</v>
      </c>
      <c r="CU81" s="65">
        <f t="shared" si="252"/>
        <v>573.1</v>
      </c>
      <c r="CV81" s="65">
        <f t="shared" si="253"/>
        <v>573.1</v>
      </c>
      <c r="CW81" s="65">
        <f t="shared" si="254"/>
        <v>554.62</v>
      </c>
      <c r="CX81" s="65">
        <f t="shared" si="255"/>
        <v>573.1</v>
      </c>
      <c r="CY81" s="65">
        <f t="shared" si="256"/>
        <v>554.62</v>
      </c>
      <c r="CZ81" s="65">
        <f t="shared" si="257"/>
        <v>573.1</v>
      </c>
      <c r="DA81" s="66">
        <f t="shared" si="258"/>
        <v>6747.8200000000006</v>
      </c>
      <c r="DB81" s="66">
        <f t="shared" si="259"/>
        <v>27213.13</v>
      </c>
      <c r="DC81" s="65">
        <f t="shared" si="260"/>
        <v>573.1</v>
      </c>
      <c r="DD81" s="65">
        <f t="shared" si="261"/>
        <v>517.64</v>
      </c>
      <c r="DE81" s="65">
        <f t="shared" si="262"/>
        <v>573.1</v>
      </c>
      <c r="DF81" s="65">
        <f t="shared" si="263"/>
        <v>554.62</v>
      </c>
      <c r="DG81" s="65">
        <f t="shared" si="264"/>
        <v>573.1</v>
      </c>
      <c r="DH81" s="65">
        <f t="shared" si="265"/>
        <v>554.62</v>
      </c>
      <c r="DI81" s="65">
        <f t="shared" si="266"/>
        <v>573.1</v>
      </c>
      <c r="DJ81" s="65">
        <f t="shared" si="267"/>
        <v>573.1</v>
      </c>
      <c r="DK81" s="65">
        <f t="shared" si="268"/>
        <v>554.62</v>
      </c>
      <c r="DL81" s="65">
        <f t="shared" ref="DL81:DL144" si="272">ROUND((H81/5/365*31),2)</f>
        <v>573.1</v>
      </c>
      <c r="DM81" s="65">
        <f t="shared" ref="DM81:DM144" si="273">ROUND((H81/5/365*30),2)</f>
        <v>554.62</v>
      </c>
      <c r="DN81" s="65">
        <v>351.35</v>
      </c>
      <c r="DO81" s="66">
        <f t="shared" si="269"/>
        <v>6526.0700000000006</v>
      </c>
      <c r="DP81" s="65">
        <f t="shared" si="270"/>
        <v>33739.199999999997</v>
      </c>
      <c r="DQ81" s="65">
        <f t="shared" si="271"/>
        <v>3748.8000000000029</v>
      </c>
    </row>
    <row r="82" spans="1:121" ht="20.25" customHeight="1" x14ac:dyDescent="0.15">
      <c r="A82" s="10">
        <v>41628</v>
      </c>
      <c r="B82" s="11" t="s">
        <v>256</v>
      </c>
      <c r="C82" s="18" t="s">
        <v>257</v>
      </c>
      <c r="D82" s="18" t="s">
        <v>118</v>
      </c>
      <c r="E82" s="11" t="s">
        <v>258</v>
      </c>
      <c r="F82" s="139">
        <v>21715</v>
      </c>
      <c r="G82" s="65">
        <f t="shared" si="199"/>
        <v>2171.5</v>
      </c>
      <c r="H82" s="65">
        <f t="shared" si="200"/>
        <v>19543.5</v>
      </c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>
        <v>0</v>
      </c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>
        <v>0</v>
      </c>
      <c r="AV82" s="65">
        <f t="shared" si="201"/>
        <v>117.8</v>
      </c>
      <c r="AW82" s="65">
        <f t="shared" si="202"/>
        <v>117.8</v>
      </c>
      <c r="AX82" s="65">
        <f t="shared" si="203"/>
        <v>117.8</v>
      </c>
      <c r="AY82" s="65">
        <f t="shared" si="204"/>
        <v>331.97</v>
      </c>
      <c r="AZ82" s="65">
        <f t="shared" si="205"/>
        <v>299.85000000000002</v>
      </c>
      <c r="BA82" s="65">
        <f t="shared" si="206"/>
        <v>331.97</v>
      </c>
      <c r="BB82" s="65">
        <f t="shared" si="207"/>
        <v>321.26</v>
      </c>
      <c r="BC82" s="65">
        <f t="shared" si="208"/>
        <v>331.97</v>
      </c>
      <c r="BD82" s="65">
        <f t="shared" si="209"/>
        <v>321.26</v>
      </c>
      <c r="BE82" s="65">
        <f t="shared" si="210"/>
        <v>331.97</v>
      </c>
      <c r="BF82" s="65">
        <f t="shared" si="211"/>
        <v>331.97</v>
      </c>
      <c r="BG82" s="65">
        <f t="shared" si="212"/>
        <v>321.26</v>
      </c>
      <c r="BH82" s="65">
        <f t="shared" si="213"/>
        <v>331.97</v>
      </c>
      <c r="BI82" s="65">
        <f t="shared" si="214"/>
        <v>321.26</v>
      </c>
      <c r="BJ82" s="65">
        <f t="shared" si="215"/>
        <v>331.97</v>
      </c>
      <c r="BK82" s="65">
        <f t="shared" si="216"/>
        <v>3908.6800000000012</v>
      </c>
      <c r="BL82" s="65">
        <f t="shared" si="217"/>
        <v>4026.48</v>
      </c>
      <c r="BM82" s="65">
        <f t="shared" si="218"/>
        <v>331.97</v>
      </c>
      <c r="BN82" s="65">
        <f t="shared" si="219"/>
        <v>299.85000000000002</v>
      </c>
      <c r="BO82" s="65">
        <f t="shared" si="220"/>
        <v>331.97</v>
      </c>
      <c r="BP82" s="65">
        <f t="shared" si="221"/>
        <v>321.26</v>
      </c>
      <c r="BQ82" s="65">
        <f t="shared" si="222"/>
        <v>331.97</v>
      </c>
      <c r="BR82" s="65">
        <f t="shared" si="223"/>
        <v>321.26</v>
      </c>
      <c r="BS82" s="65">
        <f t="shared" si="224"/>
        <v>331.97</v>
      </c>
      <c r="BT82" s="65">
        <f t="shared" si="225"/>
        <v>331.97</v>
      </c>
      <c r="BU82" s="65">
        <f t="shared" si="226"/>
        <v>321.26</v>
      </c>
      <c r="BV82" s="65">
        <f t="shared" si="227"/>
        <v>331.97</v>
      </c>
      <c r="BW82" s="65">
        <f t="shared" si="228"/>
        <v>321.26</v>
      </c>
      <c r="BX82" s="65">
        <f t="shared" si="229"/>
        <v>331.97</v>
      </c>
      <c r="BY82" s="65">
        <f t="shared" si="230"/>
        <v>3908.6800000000012</v>
      </c>
      <c r="BZ82" s="65">
        <f t="shared" si="231"/>
        <v>7935.16</v>
      </c>
      <c r="CA82" s="65">
        <f t="shared" si="232"/>
        <v>331.97</v>
      </c>
      <c r="CB82" s="65">
        <f t="shared" si="233"/>
        <v>310.55</v>
      </c>
      <c r="CC82" s="65">
        <f t="shared" si="234"/>
        <v>331.97</v>
      </c>
      <c r="CD82" s="65">
        <f t="shared" si="235"/>
        <v>321.26</v>
      </c>
      <c r="CE82" s="65">
        <f t="shared" si="236"/>
        <v>331.97</v>
      </c>
      <c r="CF82" s="65">
        <f t="shared" si="237"/>
        <v>321.26</v>
      </c>
      <c r="CG82" s="65">
        <f t="shared" si="238"/>
        <v>331.97</v>
      </c>
      <c r="CH82" s="65">
        <f t="shared" si="239"/>
        <v>331.97</v>
      </c>
      <c r="CI82" s="65">
        <f t="shared" si="240"/>
        <v>321.26</v>
      </c>
      <c r="CJ82" s="65">
        <f t="shared" si="241"/>
        <v>331.97</v>
      </c>
      <c r="CK82" s="65">
        <f t="shared" si="242"/>
        <v>321.26</v>
      </c>
      <c r="CL82" s="65">
        <f t="shared" si="243"/>
        <v>331.97</v>
      </c>
      <c r="CM82" s="65">
        <f t="shared" si="244"/>
        <v>3919.380000000001</v>
      </c>
      <c r="CN82" s="66">
        <f t="shared" si="245"/>
        <v>11854.54</v>
      </c>
      <c r="CO82" s="65">
        <f t="shared" si="246"/>
        <v>331.97</v>
      </c>
      <c r="CP82" s="65">
        <f t="shared" si="247"/>
        <v>299.85000000000002</v>
      </c>
      <c r="CQ82" s="65">
        <f t="shared" si="248"/>
        <v>331.97</v>
      </c>
      <c r="CR82" s="65">
        <f t="shared" si="249"/>
        <v>321.26</v>
      </c>
      <c r="CS82" s="67">
        <f t="shared" si="250"/>
        <v>331.97</v>
      </c>
      <c r="CT82" s="65">
        <f t="shared" si="251"/>
        <v>321.26</v>
      </c>
      <c r="CU82" s="65">
        <f t="shared" si="252"/>
        <v>331.97</v>
      </c>
      <c r="CV82" s="65">
        <f t="shared" si="253"/>
        <v>331.97</v>
      </c>
      <c r="CW82" s="65">
        <f t="shared" si="254"/>
        <v>321.26</v>
      </c>
      <c r="CX82" s="65">
        <f t="shared" si="255"/>
        <v>331.97</v>
      </c>
      <c r="CY82" s="65">
        <f t="shared" si="256"/>
        <v>321.26</v>
      </c>
      <c r="CZ82" s="65">
        <f t="shared" si="257"/>
        <v>331.97</v>
      </c>
      <c r="DA82" s="66">
        <f t="shared" si="258"/>
        <v>3908.6800000000012</v>
      </c>
      <c r="DB82" s="66">
        <f t="shared" si="259"/>
        <v>15763.22</v>
      </c>
      <c r="DC82" s="65">
        <f t="shared" si="260"/>
        <v>331.97</v>
      </c>
      <c r="DD82" s="65">
        <f t="shared" si="261"/>
        <v>299.85000000000002</v>
      </c>
      <c r="DE82" s="65">
        <f t="shared" si="262"/>
        <v>331.97</v>
      </c>
      <c r="DF82" s="65">
        <f t="shared" si="263"/>
        <v>321.26</v>
      </c>
      <c r="DG82" s="65">
        <f t="shared" si="264"/>
        <v>331.97</v>
      </c>
      <c r="DH82" s="65">
        <f t="shared" si="265"/>
        <v>321.26</v>
      </c>
      <c r="DI82" s="65">
        <f t="shared" si="266"/>
        <v>331.97</v>
      </c>
      <c r="DJ82" s="65">
        <f t="shared" si="267"/>
        <v>331.97</v>
      </c>
      <c r="DK82" s="65">
        <f t="shared" si="268"/>
        <v>321.26</v>
      </c>
      <c r="DL82" s="65">
        <f t="shared" si="272"/>
        <v>331.97</v>
      </c>
      <c r="DM82" s="65">
        <f t="shared" si="273"/>
        <v>321.26</v>
      </c>
      <c r="DN82" s="65">
        <v>203.57</v>
      </c>
      <c r="DO82" s="66">
        <f t="shared" si="269"/>
        <v>3780.2800000000011</v>
      </c>
      <c r="DP82" s="65">
        <f t="shared" si="270"/>
        <v>19543.5</v>
      </c>
      <c r="DQ82" s="65">
        <f t="shared" si="271"/>
        <v>2171.5</v>
      </c>
    </row>
    <row r="83" spans="1:121" ht="20.25" customHeight="1" x14ac:dyDescent="0.15">
      <c r="A83" s="10">
        <v>41628</v>
      </c>
      <c r="B83" s="11" t="s">
        <v>259</v>
      </c>
      <c r="C83" s="18" t="s">
        <v>259</v>
      </c>
      <c r="D83" s="18" t="s">
        <v>118</v>
      </c>
      <c r="E83" s="11" t="s">
        <v>260</v>
      </c>
      <c r="F83" s="139">
        <v>15354</v>
      </c>
      <c r="G83" s="65">
        <f t="shared" si="199"/>
        <v>1535.4</v>
      </c>
      <c r="H83" s="65">
        <f t="shared" si="200"/>
        <v>13818.6</v>
      </c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>
        <v>0</v>
      </c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>
        <v>0</v>
      </c>
      <c r="AV83" s="65">
        <f t="shared" si="201"/>
        <v>83.29</v>
      </c>
      <c r="AW83" s="65">
        <f t="shared" si="202"/>
        <v>83.29</v>
      </c>
      <c r="AX83" s="65">
        <f t="shared" si="203"/>
        <v>83.29</v>
      </c>
      <c r="AY83" s="65">
        <f t="shared" si="204"/>
        <v>234.73</v>
      </c>
      <c r="AZ83" s="65">
        <f t="shared" si="205"/>
        <v>212.01</v>
      </c>
      <c r="BA83" s="65">
        <f t="shared" si="206"/>
        <v>234.73</v>
      </c>
      <c r="BB83" s="65">
        <f t="shared" si="207"/>
        <v>227.16</v>
      </c>
      <c r="BC83" s="65">
        <f t="shared" si="208"/>
        <v>234.73</v>
      </c>
      <c r="BD83" s="65">
        <f t="shared" si="209"/>
        <v>227.16</v>
      </c>
      <c r="BE83" s="65">
        <f t="shared" si="210"/>
        <v>234.73</v>
      </c>
      <c r="BF83" s="65">
        <f t="shared" si="211"/>
        <v>234.73</v>
      </c>
      <c r="BG83" s="65">
        <f t="shared" si="212"/>
        <v>227.16</v>
      </c>
      <c r="BH83" s="65">
        <f t="shared" si="213"/>
        <v>234.73</v>
      </c>
      <c r="BI83" s="65">
        <f t="shared" si="214"/>
        <v>227.16</v>
      </c>
      <c r="BJ83" s="65">
        <f t="shared" si="215"/>
        <v>234.73</v>
      </c>
      <c r="BK83" s="65">
        <f t="shared" si="216"/>
        <v>2763.7599999999998</v>
      </c>
      <c r="BL83" s="65">
        <f t="shared" si="217"/>
        <v>2847.05</v>
      </c>
      <c r="BM83" s="65">
        <f t="shared" si="218"/>
        <v>234.73</v>
      </c>
      <c r="BN83" s="65">
        <f t="shared" si="219"/>
        <v>212.01</v>
      </c>
      <c r="BO83" s="65">
        <f t="shared" si="220"/>
        <v>234.73</v>
      </c>
      <c r="BP83" s="65">
        <f t="shared" si="221"/>
        <v>227.16</v>
      </c>
      <c r="BQ83" s="65">
        <f t="shared" si="222"/>
        <v>234.73</v>
      </c>
      <c r="BR83" s="65">
        <f t="shared" si="223"/>
        <v>227.16</v>
      </c>
      <c r="BS83" s="65">
        <f t="shared" si="224"/>
        <v>234.73</v>
      </c>
      <c r="BT83" s="65">
        <f t="shared" si="225"/>
        <v>234.73</v>
      </c>
      <c r="BU83" s="65">
        <f t="shared" si="226"/>
        <v>227.16</v>
      </c>
      <c r="BV83" s="65">
        <f t="shared" si="227"/>
        <v>234.73</v>
      </c>
      <c r="BW83" s="65">
        <f t="shared" si="228"/>
        <v>227.16</v>
      </c>
      <c r="BX83" s="65">
        <f t="shared" si="229"/>
        <v>234.73</v>
      </c>
      <c r="BY83" s="65">
        <f t="shared" si="230"/>
        <v>2763.7599999999998</v>
      </c>
      <c r="BZ83" s="65">
        <f t="shared" si="231"/>
        <v>5610.81</v>
      </c>
      <c r="CA83" s="65">
        <f t="shared" si="232"/>
        <v>234.73</v>
      </c>
      <c r="CB83" s="65">
        <f t="shared" si="233"/>
        <v>219.58</v>
      </c>
      <c r="CC83" s="65">
        <f t="shared" si="234"/>
        <v>234.73</v>
      </c>
      <c r="CD83" s="65">
        <f t="shared" si="235"/>
        <v>227.16</v>
      </c>
      <c r="CE83" s="65">
        <f t="shared" si="236"/>
        <v>234.73</v>
      </c>
      <c r="CF83" s="65">
        <f t="shared" si="237"/>
        <v>227.16</v>
      </c>
      <c r="CG83" s="65">
        <f t="shared" si="238"/>
        <v>234.73</v>
      </c>
      <c r="CH83" s="65">
        <f t="shared" si="239"/>
        <v>234.73</v>
      </c>
      <c r="CI83" s="65">
        <f t="shared" si="240"/>
        <v>227.16</v>
      </c>
      <c r="CJ83" s="65">
        <f t="shared" si="241"/>
        <v>234.73</v>
      </c>
      <c r="CK83" s="65">
        <f t="shared" si="242"/>
        <v>227.16</v>
      </c>
      <c r="CL83" s="65">
        <f t="shared" si="243"/>
        <v>234.73</v>
      </c>
      <c r="CM83" s="65">
        <f t="shared" si="244"/>
        <v>2771.33</v>
      </c>
      <c r="CN83" s="66">
        <f t="shared" si="245"/>
        <v>8382.14</v>
      </c>
      <c r="CO83" s="65">
        <f t="shared" si="246"/>
        <v>234.73</v>
      </c>
      <c r="CP83" s="65">
        <f t="shared" si="247"/>
        <v>212.01</v>
      </c>
      <c r="CQ83" s="65">
        <f t="shared" si="248"/>
        <v>234.73</v>
      </c>
      <c r="CR83" s="65">
        <f t="shared" si="249"/>
        <v>227.16</v>
      </c>
      <c r="CS83" s="67">
        <f t="shared" si="250"/>
        <v>234.73</v>
      </c>
      <c r="CT83" s="65">
        <f t="shared" si="251"/>
        <v>227.16</v>
      </c>
      <c r="CU83" s="65">
        <f t="shared" si="252"/>
        <v>234.73</v>
      </c>
      <c r="CV83" s="65">
        <f t="shared" si="253"/>
        <v>234.73</v>
      </c>
      <c r="CW83" s="65">
        <f t="shared" si="254"/>
        <v>227.16</v>
      </c>
      <c r="CX83" s="65">
        <f t="shared" si="255"/>
        <v>234.73</v>
      </c>
      <c r="CY83" s="65">
        <f t="shared" si="256"/>
        <v>227.16</v>
      </c>
      <c r="CZ83" s="65">
        <f t="shared" si="257"/>
        <v>234.73</v>
      </c>
      <c r="DA83" s="66">
        <f t="shared" si="258"/>
        <v>2763.7599999999998</v>
      </c>
      <c r="DB83" s="66">
        <f t="shared" si="259"/>
        <v>11145.9</v>
      </c>
      <c r="DC83" s="65">
        <f t="shared" si="260"/>
        <v>234.73</v>
      </c>
      <c r="DD83" s="65">
        <f t="shared" si="261"/>
        <v>212.01</v>
      </c>
      <c r="DE83" s="65">
        <f t="shared" si="262"/>
        <v>234.73</v>
      </c>
      <c r="DF83" s="65">
        <f t="shared" si="263"/>
        <v>227.16</v>
      </c>
      <c r="DG83" s="65">
        <f t="shared" si="264"/>
        <v>234.73</v>
      </c>
      <c r="DH83" s="65">
        <f t="shared" si="265"/>
        <v>227.16</v>
      </c>
      <c r="DI83" s="65">
        <f t="shared" si="266"/>
        <v>234.73</v>
      </c>
      <c r="DJ83" s="65">
        <f t="shared" si="267"/>
        <v>234.73</v>
      </c>
      <c r="DK83" s="65">
        <f t="shared" si="268"/>
        <v>227.16</v>
      </c>
      <c r="DL83" s="65">
        <f t="shared" si="272"/>
        <v>234.73</v>
      </c>
      <c r="DM83" s="65">
        <f t="shared" si="273"/>
        <v>227.16</v>
      </c>
      <c r="DN83" s="65">
        <v>143.66999999999999</v>
      </c>
      <c r="DO83" s="66">
        <f>SUM(DC83:DN83)</f>
        <v>2672.7</v>
      </c>
      <c r="DP83" s="65">
        <f t="shared" si="270"/>
        <v>13818.6</v>
      </c>
      <c r="DQ83" s="65">
        <f t="shared" si="271"/>
        <v>1535.3999999999996</v>
      </c>
    </row>
    <row r="84" spans="1:121" ht="20.25" customHeight="1" x14ac:dyDescent="0.15">
      <c r="A84" s="10">
        <v>41628</v>
      </c>
      <c r="B84" s="18" t="s">
        <v>261</v>
      </c>
      <c r="C84" s="18" t="s">
        <v>261</v>
      </c>
      <c r="D84" s="18" t="s">
        <v>118</v>
      </c>
      <c r="E84" s="11" t="s">
        <v>262</v>
      </c>
      <c r="F84" s="139">
        <v>1702</v>
      </c>
      <c r="G84" s="65">
        <f t="shared" si="199"/>
        <v>170.20000000000002</v>
      </c>
      <c r="H84" s="65">
        <f t="shared" si="200"/>
        <v>1531.8</v>
      </c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>
        <v>0</v>
      </c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>
        <v>0</v>
      </c>
      <c r="AV84" s="65">
        <f t="shared" si="201"/>
        <v>9.23</v>
      </c>
      <c r="AW84" s="65">
        <f t="shared" si="202"/>
        <v>9.23</v>
      </c>
      <c r="AX84" s="65">
        <f t="shared" si="203"/>
        <v>9.23</v>
      </c>
      <c r="AY84" s="65">
        <f t="shared" si="204"/>
        <v>26.02</v>
      </c>
      <c r="AZ84" s="65">
        <f t="shared" si="205"/>
        <v>23.5</v>
      </c>
      <c r="BA84" s="65">
        <f t="shared" si="206"/>
        <v>26.02</v>
      </c>
      <c r="BB84" s="65">
        <f t="shared" si="207"/>
        <v>25.18</v>
      </c>
      <c r="BC84" s="65">
        <f t="shared" si="208"/>
        <v>26.02</v>
      </c>
      <c r="BD84" s="65">
        <f t="shared" si="209"/>
        <v>25.18</v>
      </c>
      <c r="BE84" s="65">
        <f t="shared" si="210"/>
        <v>26.02</v>
      </c>
      <c r="BF84" s="65">
        <f t="shared" si="211"/>
        <v>26.02</v>
      </c>
      <c r="BG84" s="65">
        <f t="shared" si="212"/>
        <v>25.18</v>
      </c>
      <c r="BH84" s="65">
        <f t="shared" si="213"/>
        <v>26.02</v>
      </c>
      <c r="BI84" s="65">
        <f t="shared" si="214"/>
        <v>25.18</v>
      </c>
      <c r="BJ84" s="65">
        <f t="shared" si="215"/>
        <v>26.02</v>
      </c>
      <c r="BK84" s="65">
        <f t="shared" si="216"/>
        <v>306.36</v>
      </c>
      <c r="BL84" s="65">
        <f t="shared" si="217"/>
        <v>315.58999999999997</v>
      </c>
      <c r="BM84" s="65">
        <f t="shared" si="218"/>
        <v>26.02</v>
      </c>
      <c r="BN84" s="65">
        <f t="shared" si="219"/>
        <v>23.5</v>
      </c>
      <c r="BO84" s="65">
        <f t="shared" si="220"/>
        <v>26.02</v>
      </c>
      <c r="BP84" s="65">
        <f t="shared" si="221"/>
        <v>25.18</v>
      </c>
      <c r="BQ84" s="65">
        <f t="shared" si="222"/>
        <v>26.02</v>
      </c>
      <c r="BR84" s="65">
        <f t="shared" si="223"/>
        <v>25.18</v>
      </c>
      <c r="BS84" s="65">
        <f t="shared" si="224"/>
        <v>26.02</v>
      </c>
      <c r="BT84" s="65">
        <f t="shared" si="225"/>
        <v>26.02</v>
      </c>
      <c r="BU84" s="65">
        <f t="shared" si="226"/>
        <v>25.18</v>
      </c>
      <c r="BV84" s="65">
        <f t="shared" si="227"/>
        <v>26.02</v>
      </c>
      <c r="BW84" s="65">
        <f t="shared" si="228"/>
        <v>25.18</v>
      </c>
      <c r="BX84" s="65">
        <f t="shared" si="229"/>
        <v>26.02</v>
      </c>
      <c r="BY84" s="65">
        <f t="shared" si="230"/>
        <v>306.36</v>
      </c>
      <c r="BZ84" s="65">
        <f t="shared" si="231"/>
        <v>621.95000000000005</v>
      </c>
      <c r="CA84" s="65">
        <f t="shared" si="232"/>
        <v>26.02</v>
      </c>
      <c r="CB84" s="65">
        <f t="shared" si="233"/>
        <v>24.34</v>
      </c>
      <c r="CC84" s="65">
        <f t="shared" si="234"/>
        <v>26.02</v>
      </c>
      <c r="CD84" s="65">
        <f t="shared" si="235"/>
        <v>25.18</v>
      </c>
      <c r="CE84" s="65">
        <f t="shared" si="236"/>
        <v>26.02</v>
      </c>
      <c r="CF84" s="65">
        <f t="shared" si="237"/>
        <v>25.18</v>
      </c>
      <c r="CG84" s="65">
        <f t="shared" si="238"/>
        <v>26.02</v>
      </c>
      <c r="CH84" s="65">
        <f t="shared" si="239"/>
        <v>26.02</v>
      </c>
      <c r="CI84" s="65">
        <f t="shared" si="240"/>
        <v>25.18</v>
      </c>
      <c r="CJ84" s="65">
        <f t="shared" si="241"/>
        <v>26.02</v>
      </c>
      <c r="CK84" s="65">
        <f t="shared" si="242"/>
        <v>25.18</v>
      </c>
      <c r="CL84" s="65">
        <f t="shared" si="243"/>
        <v>26.02</v>
      </c>
      <c r="CM84" s="65">
        <f t="shared" si="244"/>
        <v>307.2</v>
      </c>
      <c r="CN84" s="66">
        <f t="shared" si="245"/>
        <v>929.15</v>
      </c>
      <c r="CO84" s="65">
        <f t="shared" si="246"/>
        <v>26.02</v>
      </c>
      <c r="CP84" s="65">
        <f t="shared" si="247"/>
        <v>23.5</v>
      </c>
      <c r="CQ84" s="65">
        <f t="shared" si="248"/>
        <v>26.02</v>
      </c>
      <c r="CR84" s="65">
        <f t="shared" si="249"/>
        <v>25.18</v>
      </c>
      <c r="CS84" s="67">
        <f t="shared" si="250"/>
        <v>26.02</v>
      </c>
      <c r="CT84" s="65">
        <f t="shared" si="251"/>
        <v>25.18</v>
      </c>
      <c r="CU84" s="65">
        <f t="shared" si="252"/>
        <v>26.02</v>
      </c>
      <c r="CV84" s="65">
        <f t="shared" si="253"/>
        <v>26.02</v>
      </c>
      <c r="CW84" s="65">
        <f t="shared" si="254"/>
        <v>25.18</v>
      </c>
      <c r="CX84" s="65">
        <f t="shared" si="255"/>
        <v>26.02</v>
      </c>
      <c r="CY84" s="65">
        <f t="shared" si="256"/>
        <v>25.18</v>
      </c>
      <c r="CZ84" s="65">
        <f t="shared" si="257"/>
        <v>26.02</v>
      </c>
      <c r="DA84" s="66">
        <f t="shared" si="258"/>
        <v>306.36</v>
      </c>
      <c r="DB84" s="66">
        <f t="shared" si="259"/>
        <v>1235.51</v>
      </c>
      <c r="DC84" s="65">
        <f t="shared" si="260"/>
        <v>26.02</v>
      </c>
      <c r="DD84" s="65">
        <f t="shared" si="261"/>
        <v>23.5</v>
      </c>
      <c r="DE84" s="65">
        <f t="shared" si="262"/>
        <v>26.02</v>
      </c>
      <c r="DF84" s="65">
        <f t="shared" si="263"/>
        <v>25.18</v>
      </c>
      <c r="DG84" s="65">
        <f t="shared" si="264"/>
        <v>26.02</v>
      </c>
      <c r="DH84" s="65">
        <f t="shared" si="265"/>
        <v>25.18</v>
      </c>
      <c r="DI84" s="65">
        <f t="shared" si="266"/>
        <v>26.02</v>
      </c>
      <c r="DJ84" s="65">
        <f t="shared" si="267"/>
        <v>26.02</v>
      </c>
      <c r="DK84" s="65">
        <f t="shared" si="268"/>
        <v>25.18</v>
      </c>
      <c r="DL84" s="65">
        <f t="shared" si="272"/>
        <v>26.02</v>
      </c>
      <c r="DM84" s="65">
        <f t="shared" si="273"/>
        <v>25.18</v>
      </c>
      <c r="DN84" s="65">
        <v>15.95</v>
      </c>
      <c r="DO84" s="66">
        <f t="shared" si="269"/>
        <v>296.29000000000002</v>
      </c>
      <c r="DP84" s="65">
        <f t="shared" si="270"/>
        <v>1531.8</v>
      </c>
      <c r="DQ84" s="65">
        <f t="shared" si="271"/>
        <v>170.20000000000005</v>
      </c>
    </row>
    <row r="85" spans="1:121" ht="20.25" customHeight="1" x14ac:dyDescent="0.15">
      <c r="A85" s="10">
        <v>41628</v>
      </c>
      <c r="B85" s="18" t="s">
        <v>263</v>
      </c>
      <c r="C85" s="18" t="s">
        <v>264</v>
      </c>
      <c r="D85" s="18" t="s">
        <v>213</v>
      </c>
      <c r="E85" s="11" t="s">
        <v>265</v>
      </c>
      <c r="F85" s="139">
        <v>6479.75</v>
      </c>
      <c r="G85" s="65">
        <f t="shared" si="199"/>
        <v>647.97500000000002</v>
      </c>
      <c r="H85" s="65">
        <f t="shared" si="200"/>
        <v>5831.7750000000005</v>
      </c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>
        <v>0</v>
      </c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>
        <v>0</v>
      </c>
      <c r="AV85" s="65">
        <f t="shared" si="201"/>
        <v>35.15</v>
      </c>
      <c r="AW85" s="65">
        <f t="shared" si="202"/>
        <v>35.15</v>
      </c>
      <c r="AX85" s="65">
        <f t="shared" si="203"/>
        <v>35.15</v>
      </c>
      <c r="AY85" s="65">
        <f t="shared" si="204"/>
        <v>99.06</v>
      </c>
      <c r="AZ85" s="65">
        <f t="shared" si="205"/>
        <v>89.47</v>
      </c>
      <c r="BA85" s="65">
        <f t="shared" si="206"/>
        <v>99.06</v>
      </c>
      <c r="BB85" s="65">
        <f t="shared" si="207"/>
        <v>95.86</v>
      </c>
      <c r="BC85" s="65">
        <f t="shared" si="208"/>
        <v>99.06</v>
      </c>
      <c r="BD85" s="65">
        <f t="shared" si="209"/>
        <v>95.86</v>
      </c>
      <c r="BE85" s="65">
        <f t="shared" si="210"/>
        <v>99.06</v>
      </c>
      <c r="BF85" s="65">
        <f t="shared" si="211"/>
        <v>99.06</v>
      </c>
      <c r="BG85" s="65">
        <f t="shared" si="212"/>
        <v>95.86</v>
      </c>
      <c r="BH85" s="65">
        <f t="shared" si="213"/>
        <v>99.06</v>
      </c>
      <c r="BI85" s="65">
        <f t="shared" si="214"/>
        <v>95.86</v>
      </c>
      <c r="BJ85" s="65">
        <f t="shared" si="215"/>
        <v>99.06</v>
      </c>
      <c r="BK85" s="65">
        <f t="shared" si="216"/>
        <v>1166.33</v>
      </c>
      <c r="BL85" s="65">
        <f t="shared" si="217"/>
        <v>1201.48</v>
      </c>
      <c r="BM85" s="65">
        <f t="shared" si="218"/>
        <v>99.06</v>
      </c>
      <c r="BN85" s="65">
        <f t="shared" si="219"/>
        <v>89.47</v>
      </c>
      <c r="BO85" s="65">
        <f t="shared" si="220"/>
        <v>99.06</v>
      </c>
      <c r="BP85" s="65">
        <f t="shared" si="221"/>
        <v>95.86</v>
      </c>
      <c r="BQ85" s="65">
        <f t="shared" si="222"/>
        <v>99.06</v>
      </c>
      <c r="BR85" s="65">
        <f t="shared" si="223"/>
        <v>95.86</v>
      </c>
      <c r="BS85" s="65">
        <f t="shared" si="224"/>
        <v>99.06</v>
      </c>
      <c r="BT85" s="65">
        <f t="shared" si="225"/>
        <v>99.06</v>
      </c>
      <c r="BU85" s="65">
        <f t="shared" si="226"/>
        <v>95.86</v>
      </c>
      <c r="BV85" s="65">
        <f t="shared" si="227"/>
        <v>99.06</v>
      </c>
      <c r="BW85" s="65">
        <f t="shared" si="228"/>
        <v>95.86</v>
      </c>
      <c r="BX85" s="65">
        <f t="shared" si="229"/>
        <v>99.06</v>
      </c>
      <c r="BY85" s="65">
        <f t="shared" si="230"/>
        <v>1166.33</v>
      </c>
      <c r="BZ85" s="65">
        <f t="shared" si="231"/>
        <v>2367.81</v>
      </c>
      <c r="CA85" s="65">
        <f t="shared" si="232"/>
        <v>99.06</v>
      </c>
      <c r="CB85" s="65">
        <f t="shared" si="233"/>
        <v>92.67</v>
      </c>
      <c r="CC85" s="65">
        <f t="shared" si="234"/>
        <v>99.06</v>
      </c>
      <c r="CD85" s="65">
        <f t="shared" si="235"/>
        <v>95.86</v>
      </c>
      <c r="CE85" s="65">
        <f t="shared" si="236"/>
        <v>99.06</v>
      </c>
      <c r="CF85" s="65">
        <f t="shared" si="237"/>
        <v>95.86</v>
      </c>
      <c r="CG85" s="65">
        <f t="shared" si="238"/>
        <v>99.06</v>
      </c>
      <c r="CH85" s="65">
        <f t="shared" si="239"/>
        <v>99.06</v>
      </c>
      <c r="CI85" s="65">
        <f t="shared" si="240"/>
        <v>95.86</v>
      </c>
      <c r="CJ85" s="65">
        <f t="shared" si="241"/>
        <v>99.06</v>
      </c>
      <c r="CK85" s="65">
        <f t="shared" si="242"/>
        <v>95.86</v>
      </c>
      <c r="CL85" s="65">
        <f t="shared" si="243"/>
        <v>99.06</v>
      </c>
      <c r="CM85" s="65">
        <f t="shared" si="244"/>
        <v>1169.53</v>
      </c>
      <c r="CN85" s="66">
        <f t="shared" si="245"/>
        <v>3537.34</v>
      </c>
      <c r="CO85" s="65">
        <f t="shared" si="246"/>
        <v>99.06</v>
      </c>
      <c r="CP85" s="65">
        <f t="shared" si="247"/>
        <v>89.47</v>
      </c>
      <c r="CQ85" s="65">
        <f t="shared" si="248"/>
        <v>99.06</v>
      </c>
      <c r="CR85" s="65">
        <f t="shared" si="249"/>
        <v>95.86</v>
      </c>
      <c r="CS85" s="67">
        <f t="shared" si="250"/>
        <v>99.06</v>
      </c>
      <c r="CT85" s="65">
        <f t="shared" si="251"/>
        <v>95.86</v>
      </c>
      <c r="CU85" s="65">
        <f t="shared" si="252"/>
        <v>99.06</v>
      </c>
      <c r="CV85" s="65">
        <f t="shared" si="253"/>
        <v>99.06</v>
      </c>
      <c r="CW85" s="65">
        <f t="shared" si="254"/>
        <v>95.86</v>
      </c>
      <c r="CX85" s="65">
        <f t="shared" si="255"/>
        <v>99.06</v>
      </c>
      <c r="CY85" s="65">
        <f t="shared" si="256"/>
        <v>95.86</v>
      </c>
      <c r="CZ85" s="65">
        <f t="shared" si="257"/>
        <v>99.06</v>
      </c>
      <c r="DA85" s="66">
        <f t="shared" si="258"/>
        <v>1166.33</v>
      </c>
      <c r="DB85" s="66">
        <f t="shared" si="259"/>
        <v>4703.67</v>
      </c>
      <c r="DC85" s="65">
        <f t="shared" si="260"/>
        <v>99.06</v>
      </c>
      <c r="DD85" s="65">
        <f t="shared" si="261"/>
        <v>89.47</v>
      </c>
      <c r="DE85" s="65">
        <f t="shared" si="262"/>
        <v>99.06</v>
      </c>
      <c r="DF85" s="65">
        <f t="shared" si="263"/>
        <v>95.86</v>
      </c>
      <c r="DG85" s="65">
        <f t="shared" si="264"/>
        <v>99.06</v>
      </c>
      <c r="DH85" s="65">
        <f t="shared" si="265"/>
        <v>95.86</v>
      </c>
      <c r="DI85" s="65">
        <f t="shared" si="266"/>
        <v>99.06</v>
      </c>
      <c r="DJ85" s="65">
        <f t="shared" si="267"/>
        <v>99.06</v>
      </c>
      <c r="DK85" s="65">
        <f t="shared" si="268"/>
        <v>95.86</v>
      </c>
      <c r="DL85" s="65">
        <f t="shared" si="272"/>
        <v>99.06</v>
      </c>
      <c r="DM85" s="65">
        <f t="shared" si="273"/>
        <v>95.86</v>
      </c>
      <c r="DN85" s="65">
        <v>60.83</v>
      </c>
      <c r="DO85" s="66">
        <f t="shared" si="269"/>
        <v>1128.0999999999999</v>
      </c>
      <c r="DP85" s="65">
        <f t="shared" si="270"/>
        <v>5831.77</v>
      </c>
      <c r="DQ85" s="65">
        <f t="shared" si="271"/>
        <v>647.97999999999956</v>
      </c>
    </row>
    <row r="86" spans="1:121" ht="148.5" customHeight="1" x14ac:dyDescent="0.15">
      <c r="A86" s="10">
        <v>41628</v>
      </c>
      <c r="B86" s="18" t="s">
        <v>263</v>
      </c>
      <c r="C86" s="18" t="s">
        <v>266</v>
      </c>
      <c r="D86" s="18" t="s">
        <v>172</v>
      </c>
      <c r="E86" s="11" t="s">
        <v>267</v>
      </c>
      <c r="F86" s="139">
        <v>6479.75</v>
      </c>
      <c r="G86" s="65">
        <f t="shared" si="199"/>
        <v>647.97500000000002</v>
      </c>
      <c r="H86" s="65">
        <f t="shared" si="200"/>
        <v>5831.7750000000005</v>
      </c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>
        <v>0</v>
      </c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>
        <v>0</v>
      </c>
      <c r="AV86" s="65">
        <f t="shared" si="201"/>
        <v>35.15</v>
      </c>
      <c r="AW86" s="65">
        <f t="shared" si="202"/>
        <v>35.15</v>
      </c>
      <c r="AX86" s="65">
        <f t="shared" si="203"/>
        <v>35.15</v>
      </c>
      <c r="AY86" s="65">
        <f t="shared" si="204"/>
        <v>99.06</v>
      </c>
      <c r="AZ86" s="65">
        <f t="shared" si="205"/>
        <v>89.47</v>
      </c>
      <c r="BA86" s="65">
        <f t="shared" si="206"/>
        <v>99.06</v>
      </c>
      <c r="BB86" s="65">
        <f t="shared" si="207"/>
        <v>95.86</v>
      </c>
      <c r="BC86" s="65">
        <f t="shared" si="208"/>
        <v>99.06</v>
      </c>
      <c r="BD86" s="65">
        <f t="shared" si="209"/>
        <v>95.86</v>
      </c>
      <c r="BE86" s="65">
        <f t="shared" si="210"/>
        <v>99.06</v>
      </c>
      <c r="BF86" s="65">
        <f t="shared" si="211"/>
        <v>99.06</v>
      </c>
      <c r="BG86" s="65">
        <f t="shared" si="212"/>
        <v>95.86</v>
      </c>
      <c r="BH86" s="65">
        <f t="shared" si="213"/>
        <v>99.06</v>
      </c>
      <c r="BI86" s="65">
        <f t="shared" si="214"/>
        <v>95.86</v>
      </c>
      <c r="BJ86" s="65">
        <f t="shared" si="215"/>
        <v>99.06</v>
      </c>
      <c r="BK86" s="65">
        <f t="shared" si="216"/>
        <v>1166.33</v>
      </c>
      <c r="BL86" s="65">
        <f t="shared" si="217"/>
        <v>1201.48</v>
      </c>
      <c r="BM86" s="65">
        <f t="shared" si="218"/>
        <v>99.06</v>
      </c>
      <c r="BN86" s="65">
        <f t="shared" si="219"/>
        <v>89.47</v>
      </c>
      <c r="BO86" s="65">
        <f t="shared" si="220"/>
        <v>99.06</v>
      </c>
      <c r="BP86" s="65">
        <f t="shared" si="221"/>
        <v>95.86</v>
      </c>
      <c r="BQ86" s="65">
        <f t="shared" si="222"/>
        <v>99.06</v>
      </c>
      <c r="BR86" s="65">
        <f t="shared" si="223"/>
        <v>95.86</v>
      </c>
      <c r="BS86" s="65">
        <f t="shared" si="224"/>
        <v>99.06</v>
      </c>
      <c r="BT86" s="65">
        <f t="shared" si="225"/>
        <v>99.06</v>
      </c>
      <c r="BU86" s="65">
        <f t="shared" si="226"/>
        <v>95.86</v>
      </c>
      <c r="BV86" s="65">
        <f t="shared" si="227"/>
        <v>99.06</v>
      </c>
      <c r="BW86" s="65">
        <f t="shared" si="228"/>
        <v>95.86</v>
      </c>
      <c r="BX86" s="65">
        <f t="shared" si="229"/>
        <v>99.06</v>
      </c>
      <c r="BY86" s="65">
        <f t="shared" si="230"/>
        <v>1166.33</v>
      </c>
      <c r="BZ86" s="65">
        <f t="shared" si="231"/>
        <v>2367.81</v>
      </c>
      <c r="CA86" s="65">
        <f t="shared" si="232"/>
        <v>99.06</v>
      </c>
      <c r="CB86" s="65">
        <f t="shared" si="233"/>
        <v>92.67</v>
      </c>
      <c r="CC86" s="65">
        <f t="shared" si="234"/>
        <v>99.06</v>
      </c>
      <c r="CD86" s="65">
        <f t="shared" si="235"/>
        <v>95.86</v>
      </c>
      <c r="CE86" s="65">
        <f t="shared" si="236"/>
        <v>99.06</v>
      </c>
      <c r="CF86" s="65">
        <f t="shared" si="237"/>
        <v>95.86</v>
      </c>
      <c r="CG86" s="65">
        <f t="shared" si="238"/>
        <v>99.06</v>
      </c>
      <c r="CH86" s="65">
        <f t="shared" si="239"/>
        <v>99.06</v>
      </c>
      <c r="CI86" s="65">
        <f t="shared" si="240"/>
        <v>95.86</v>
      </c>
      <c r="CJ86" s="65">
        <f t="shared" si="241"/>
        <v>99.06</v>
      </c>
      <c r="CK86" s="65">
        <f t="shared" si="242"/>
        <v>95.86</v>
      </c>
      <c r="CL86" s="65">
        <f t="shared" si="243"/>
        <v>99.06</v>
      </c>
      <c r="CM86" s="65">
        <f t="shared" si="244"/>
        <v>1169.53</v>
      </c>
      <c r="CN86" s="66">
        <f t="shared" si="245"/>
        <v>3537.34</v>
      </c>
      <c r="CO86" s="65">
        <f t="shared" si="246"/>
        <v>99.06</v>
      </c>
      <c r="CP86" s="65">
        <f t="shared" si="247"/>
        <v>89.47</v>
      </c>
      <c r="CQ86" s="65">
        <f t="shared" si="248"/>
        <v>99.06</v>
      </c>
      <c r="CR86" s="65">
        <f t="shared" si="249"/>
        <v>95.86</v>
      </c>
      <c r="CS86" s="67">
        <f t="shared" si="250"/>
        <v>99.06</v>
      </c>
      <c r="CT86" s="65">
        <f t="shared" si="251"/>
        <v>95.86</v>
      </c>
      <c r="CU86" s="65">
        <f t="shared" si="252"/>
        <v>99.06</v>
      </c>
      <c r="CV86" s="65">
        <f t="shared" si="253"/>
        <v>99.06</v>
      </c>
      <c r="CW86" s="65">
        <f t="shared" si="254"/>
        <v>95.86</v>
      </c>
      <c r="CX86" s="65">
        <f t="shared" si="255"/>
        <v>99.06</v>
      </c>
      <c r="CY86" s="65">
        <f t="shared" si="256"/>
        <v>95.86</v>
      </c>
      <c r="CZ86" s="65">
        <f t="shared" si="257"/>
        <v>99.06</v>
      </c>
      <c r="DA86" s="66">
        <f t="shared" si="258"/>
        <v>1166.33</v>
      </c>
      <c r="DB86" s="66">
        <f t="shared" si="259"/>
        <v>4703.67</v>
      </c>
      <c r="DC86" s="65">
        <f t="shared" si="260"/>
        <v>99.06</v>
      </c>
      <c r="DD86" s="65">
        <f t="shared" si="261"/>
        <v>89.47</v>
      </c>
      <c r="DE86" s="65">
        <f t="shared" si="262"/>
        <v>99.06</v>
      </c>
      <c r="DF86" s="65">
        <f t="shared" si="263"/>
        <v>95.86</v>
      </c>
      <c r="DG86" s="65">
        <f t="shared" si="264"/>
        <v>99.06</v>
      </c>
      <c r="DH86" s="65">
        <f t="shared" si="265"/>
        <v>95.86</v>
      </c>
      <c r="DI86" s="65">
        <f t="shared" si="266"/>
        <v>99.06</v>
      </c>
      <c r="DJ86" s="65">
        <f t="shared" si="267"/>
        <v>99.06</v>
      </c>
      <c r="DK86" s="65">
        <f t="shared" si="268"/>
        <v>95.86</v>
      </c>
      <c r="DL86" s="65">
        <f t="shared" si="272"/>
        <v>99.06</v>
      </c>
      <c r="DM86" s="65">
        <f t="shared" si="273"/>
        <v>95.86</v>
      </c>
      <c r="DN86" s="65">
        <v>60.83</v>
      </c>
      <c r="DO86" s="66">
        <f t="shared" si="269"/>
        <v>1128.0999999999999</v>
      </c>
      <c r="DP86" s="65">
        <f t="shared" si="270"/>
        <v>5831.77</v>
      </c>
      <c r="DQ86" s="65">
        <f t="shared" si="271"/>
        <v>647.97999999999956</v>
      </c>
    </row>
    <row r="87" spans="1:121" ht="153" customHeight="1" x14ac:dyDescent="0.15">
      <c r="A87" s="10">
        <v>41725</v>
      </c>
      <c r="B87" s="10" t="s">
        <v>268</v>
      </c>
      <c r="C87" s="10" t="s">
        <v>269</v>
      </c>
      <c r="D87" s="10" t="s">
        <v>96</v>
      </c>
      <c r="E87" s="10" t="s">
        <v>270</v>
      </c>
      <c r="F87" s="139">
        <v>750</v>
      </c>
      <c r="G87" s="65">
        <f t="shared" si="199"/>
        <v>75</v>
      </c>
      <c r="H87" s="65">
        <f t="shared" si="200"/>
        <v>675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65">
        <f t="shared" si="203"/>
        <v>0</v>
      </c>
      <c r="AY87" s="10"/>
      <c r="AZ87" s="10"/>
      <c r="BA87" s="65">
        <f>ROUND((H87/5/365*4),2)</f>
        <v>1.48</v>
      </c>
      <c r="BB87" s="65">
        <f t="shared" si="207"/>
        <v>11.1</v>
      </c>
      <c r="BC87" s="65">
        <f t="shared" si="208"/>
        <v>11.47</v>
      </c>
      <c r="BD87" s="65">
        <f t="shared" si="209"/>
        <v>11.1</v>
      </c>
      <c r="BE87" s="65">
        <f t="shared" si="210"/>
        <v>11.47</v>
      </c>
      <c r="BF87" s="65">
        <f t="shared" si="211"/>
        <v>11.47</v>
      </c>
      <c r="BG87" s="65">
        <f t="shared" si="212"/>
        <v>11.1</v>
      </c>
      <c r="BH87" s="65">
        <f t="shared" si="213"/>
        <v>11.47</v>
      </c>
      <c r="BI87" s="65">
        <f t="shared" si="214"/>
        <v>11.1</v>
      </c>
      <c r="BJ87" s="65">
        <f t="shared" si="215"/>
        <v>11.47</v>
      </c>
      <c r="BK87" s="65">
        <f t="shared" si="216"/>
        <v>103.22999999999999</v>
      </c>
      <c r="BL87" s="65">
        <f t="shared" si="217"/>
        <v>103.23</v>
      </c>
      <c r="BM87" s="65">
        <f t="shared" si="218"/>
        <v>11.47</v>
      </c>
      <c r="BN87" s="65">
        <f t="shared" si="219"/>
        <v>10.36</v>
      </c>
      <c r="BO87" s="65">
        <f t="shared" si="220"/>
        <v>11.47</v>
      </c>
      <c r="BP87" s="65">
        <f t="shared" si="221"/>
        <v>11.1</v>
      </c>
      <c r="BQ87" s="65">
        <f t="shared" si="222"/>
        <v>11.47</v>
      </c>
      <c r="BR87" s="65">
        <f t="shared" si="223"/>
        <v>11.1</v>
      </c>
      <c r="BS87" s="65">
        <f t="shared" si="224"/>
        <v>11.47</v>
      </c>
      <c r="BT87" s="65">
        <f t="shared" si="225"/>
        <v>11.47</v>
      </c>
      <c r="BU87" s="65">
        <f t="shared" si="226"/>
        <v>11.1</v>
      </c>
      <c r="BV87" s="65">
        <f t="shared" si="227"/>
        <v>11.47</v>
      </c>
      <c r="BW87" s="65">
        <f t="shared" si="228"/>
        <v>11.1</v>
      </c>
      <c r="BX87" s="65">
        <f t="shared" si="229"/>
        <v>11.47</v>
      </c>
      <c r="BY87" s="65">
        <f t="shared" si="230"/>
        <v>135.04999999999998</v>
      </c>
      <c r="BZ87" s="65">
        <f t="shared" si="231"/>
        <v>238.28</v>
      </c>
      <c r="CA87" s="65">
        <f t="shared" si="232"/>
        <v>11.47</v>
      </c>
      <c r="CB87" s="65">
        <f t="shared" si="233"/>
        <v>10.73</v>
      </c>
      <c r="CC87" s="65">
        <f t="shared" si="234"/>
        <v>11.47</v>
      </c>
      <c r="CD87" s="65">
        <f t="shared" si="235"/>
        <v>11.1</v>
      </c>
      <c r="CE87" s="65">
        <f t="shared" si="236"/>
        <v>11.47</v>
      </c>
      <c r="CF87" s="65">
        <f t="shared" si="237"/>
        <v>11.1</v>
      </c>
      <c r="CG87" s="65">
        <f t="shared" si="238"/>
        <v>11.47</v>
      </c>
      <c r="CH87" s="65">
        <f t="shared" si="239"/>
        <v>11.47</v>
      </c>
      <c r="CI87" s="65">
        <f t="shared" si="240"/>
        <v>11.1</v>
      </c>
      <c r="CJ87" s="65">
        <f t="shared" si="241"/>
        <v>11.47</v>
      </c>
      <c r="CK87" s="65">
        <f t="shared" si="242"/>
        <v>11.1</v>
      </c>
      <c r="CL87" s="65">
        <f t="shared" si="243"/>
        <v>11.47</v>
      </c>
      <c r="CM87" s="65">
        <f t="shared" si="244"/>
        <v>135.41999999999999</v>
      </c>
      <c r="CN87" s="66">
        <f t="shared" si="245"/>
        <v>373.7</v>
      </c>
      <c r="CO87" s="65">
        <f t="shared" si="246"/>
        <v>11.47</v>
      </c>
      <c r="CP87" s="65">
        <f t="shared" si="247"/>
        <v>10.36</v>
      </c>
      <c r="CQ87" s="65">
        <f t="shared" si="248"/>
        <v>11.47</v>
      </c>
      <c r="CR87" s="65">
        <f t="shared" si="249"/>
        <v>11.1</v>
      </c>
      <c r="CS87" s="67">
        <f t="shared" si="250"/>
        <v>11.47</v>
      </c>
      <c r="CT87" s="65">
        <f t="shared" si="251"/>
        <v>11.1</v>
      </c>
      <c r="CU87" s="65">
        <f t="shared" si="252"/>
        <v>11.47</v>
      </c>
      <c r="CV87" s="65">
        <f t="shared" si="253"/>
        <v>11.47</v>
      </c>
      <c r="CW87" s="65">
        <f t="shared" si="254"/>
        <v>11.1</v>
      </c>
      <c r="CX87" s="65">
        <f t="shared" si="255"/>
        <v>11.47</v>
      </c>
      <c r="CY87" s="65">
        <f t="shared" si="256"/>
        <v>11.1</v>
      </c>
      <c r="CZ87" s="65">
        <f t="shared" si="257"/>
        <v>11.47</v>
      </c>
      <c r="DA87" s="66">
        <f t="shared" si="258"/>
        <v>135.04999999999998</v>
      </c>
      <c r="DB87" s="66">
        <f t="shared" si="259"/>
        <v>508.75</v>
      </c>
      <c r="DC87" s="65">
        <f t="shared" si="260"/>
        <v>11.47</v>
      </c>
      <c r="DD87" s="65">
        <f t="shared" si="261"/>
        <v>10.36</v>
      </c>
      <c r="DE87" s="65">
        <f t="shared" si="262"/>
        <v>11.47</v>
      </c>
      <c r="DF87" s="65">
        <f t="shared" si="263"/>
        <v>11.1</v>
      </c>
      <c r="DG87" s="65">
        <f t="shared" si="264"/>
        <v>11.47</v>
      </c>
      <c r="DH87" s="65">
        <f t="shared" si="265"/>
        <v>11.1</v>
      </c>
      <c r="DI87" s="65">
        <f t="shared" si="266"/>
        <v>11.47</v>
      </c>
      <c r="DJ87" s="65">
        <f t="shared" si="267"/>
        <v>11.47</v>
      </c>
      <c r="DK87" s="65">
        <f t="shared" si="268"/>
        <v>11.1</v>
      </c>
      <c r="DL87" s="65">
        <f t="shared" si="272"/>
        <v>11.47</v>
      </c>
      <c r="DM87" s="65">
        <f t="shared" si="273"/>
        <v>11.1</v>
      </c>
      <c r="DN87" s="65">
        <f t="shared" ref="DN87:DN150" si="274">ROUND((H87/5/365*31),2)</f>
        <v>11.47</v>
      </c>
      <c r="DO87" s="66">
        <f t="shared" si="269"/>
        <v>135.04999999999998</v>
      </c>
      <c r="DP87" s="65">
        <f t="shared" si="270"/>
        <v>643.79999999999995</v>
      </c>
      <c r="DQ87" s="65">
        <f t="shared" si="271"/>
        <v>106.20000000000005</v>
      </c>
    </row>
    <row r="88" spans="1:121" ht="20.25" customHeight="1" x14ac:dyDescent="0.15">
      <c r="A88" s="10">
        <v>41732</v>
      </c>
      <c r="B88" s="10" t="s">
        <v>271</v>
      </c>
      <c r="C88" s="10" t="s">
        <v>272</v>
      </c>
      <c r="D88" s="10" t="s">
        <v>118</v>
      </c>
      <c r="E88" s="10" t="s">
        <v>273</v>
      </c>
      <c r="F88" s="139">
        <v>600.03</v>
      </c>
      <c r="G88" s="65">
        <f t="shared" si="199"/>
        <v>60.003</v>
      </c>
      <c r="H88" s="65">
        <f t="shared" si="200"/>
        <v>540.02700000000004</v>
      </c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65">
        <f t="shared" si="203"/>
        <v>0</v>
      </c>
      <c r="AY88" s="10"/>
      <c r="AZ88" s="10"/>
      <c r="BA88" s="65"/>
      <c r="BB88" s="65">
        <f>ROUND((H88/5/365*27),2)</f>
        <v>7.99</v>
      </c>
      <c r="BC88" s="65">
        <f t="shared" si="208"/>
        <v>9.17</v>
      </c>
      <c r="BD88" s="65">
        <f t="shared" si="209"/>
        <v>8.8800000000000008</v>
      </c>
      <c r="BE88" s="65">
        <f t="shared" si="210"/>
        <v>9.17</v>
      </c>
      <c r="BF88" s="65">
        <f t="shared" si="211"/>
        <v>9.17</v>
      </c>
      <c r="BG88" s="65">
        <f t="shared" si="212"/>
        <v>8.8800000000000008</v>
      </c>
      <c r="BH88" s="65">
        <f t="shared" si="213"/>
        <v>9.17</v>
      </c>
      <c r="BI88" s="65">
        <f t="shared" si="214"/>
        <v>8.8800000000000008</v>
      </c>
      <c r="BJ88" s="65">
        <f t="shared" si="215"/>
        <v>9.17</v>
      </c>
      <c r="BK88" s="65">
        <f t="shared" si="216"/>
        <v>80.48</v>
      </c>
      <c r="BL88" s="65">
        <f t="shared" si="217"/>
        <v>80.48</v>
      </c>
      <c r="BM88" s="65">
        <f t="shared" si="218"/>
        <v>9.17</v>
      </c>
      <c r="BN88" s="65">
        <f t="shared" si="219"/>
        <v>8.2899999999999991</v>
      </c>
      <c r="BO88" s="65">
        <f t="shared" si="220"/>
        <v>9.17</v>
      </c>
      <c r="BP88" s="65">
        <f t="shared" si="221"/>
        <v>8.8800000000000008</v>
      </c>
      <c r="BQ88" s="65">
        <f t="shared" si="222"/>
        <v>9.17</v>
      </c>
      <c r="BR88" s="65">
        <f t="shared" si="223"/>
        <v>8.8800000000000008</v>
      </c>
      <c r="BS88" s="65">
        <f t="shared" si="224"/>
        <v>9.17</v>
      </c>
      <c r="BT88" s="65">
        <f t="shared" si="225"/>
        <v>9.17</v>
      </c>
      <c r="BU88" s="65">
        <f t="shared" si="226"/>
        <v>8.8800000000000008</v>
      </c>
      <c r="BV88" s="65">
        <f t="shared" si="227"/>
        <v>9.17</v>
      </c>
      <c r="BW88" s="65">
        <f t="shared" si="228"/>
        <v>8.8800000000000008</v>
      </c>
      <c r="BX88" s="65">
        <f t="shared" si="229"/>
        <v>9.17</v>
      </c>
      <c r="BY88" s="65">
        <f t="shared" si="230"/>
        <v>108</v>
      </c>
      <c r="BZ88" s="65">
        <f t="shared" si="231"/>
        <v>188.48</v>
      </c>
      <c r="CA88" s="65">
        <f t="shared" si="232"/>
        <v>9.17</v>
      </c>
      <c r="CB88" s="65">
        <f t="shared" si="233"/>
        <v>8.58</v>
      </c>
      <c r="CC88" s="65">
        <f t="shared" si="234"/>
        <v>9.17</v>
      </c>
      <c r="CD88" s="65">
        <f t="shared" si="235"/>
        <v>8.8800000000000008</v>
      </c>
      <c r="CE88" s="65">
        <f t="shared" si="236"/>
        <v>9.17</v>
      </c>
      <c r="CF88" s="65">
        <f t="shared" si="237"/>
        <v>8.8800000000000008</v>
      </c>
      <c r="CG88" s="65">
        <f t="shared" si="238"/>
        <v>9.17</v>
      </c>
      <c r="CH88" s="65">
        <f t="shared" si="239"/>
        <v>9.17</v>
      </c>
      <c r="CI88" s="65">
        <f t="shared" si="240"/>
        <v>8.8800000000000008</v>
      </c>
      <c r="CJ88" s="65">
        <f t="shared" si="241"/>
        <v>9.17</v>
      </c>
      <c r="CK88" s="65">
        <f t="shared" si="242"/>
        <v>8.8800000000000008</v>
      </c>
      <c r="CL88" s="65">
        <f t="shared" si="243"/>
        <v>9.17</v>
      </c>
      <c r="CM88" s="65">
        <f t="shared" si="244"/>
        <v>108.29</v>
      </c>
      <c r="CN88" s="66">
        <f t="shared" si="245"/>
        <v>296.77</v>
      </c>
      <c r="CO88" s="65">
        <f t="shared" si="246"/>
        <v>9.17</v>
      </c>
      <c r="CP88" s="65">
        <f t="shared" si="247"/>
        <v>8.2899999999999991</v>
      </c>
      <c r="CQ88" s="65">
        <f t="shared" si="248"/>
        <v>9.17</v>
      </c>
      <c r="CR88" s="65">
        <f t="shared" si="249"/>
        <v>8.8800000000000008</v>
      </c>
      <c r="CS88" s="67">
        <f t="shared" si="250"/>
        <v>9.17</v>
      </c>
      <c r="CT88" s="65">
        <f t="shared" si="251"/>
        <v>8.8800000000000008</v>
      </c>
      <c r="CU88" s="65">
        <f t="shared" si="252"/>
        <v>9.17</v>
      </c>
      <c r="CV88" s="65">
        <f t="shared" si="253"/>
        <v>9.17</v>
      </c>
      <c r="CW88" s="65">
        <f t="shared" si="254"/>
        <v>8.8800000000000008</v>
      </c>
      <c r="CX88" s="65">
        <f t="shared" si="255"/>
        <v>9.17</v>
      </c>
      <c r="CY88" s="65">
        <f t="shared" si="256"/>
        <v>8.8800000000000008</v>
      </c>
      <c r="CZ88" s="65">
        <f t="shared" si="257"/>
        <v>9.17</v>
      </c>
      <c r="DA88" s="66">
        <f t="shared" si="258"/>
        <v>108</v>
      </c>
      <c r="DB88" s="66">
        <f t="shared" si="259"/>
        <v>404.77</v>
      </c>
      <c r="DC88" s="65">
        <f t="shared" si="260"/>
        <v>9.17</v>
      </c>
      <c r="DD88" s="65">
        <f t="shared" si="261"/>
        <v>8.2899999999999991</v>
      </c>
      <c r="DE88" s="65">
        <f t="shared" si="262"/>
        <v>9.17</v>
      </c>
      <c r="DF88" s="65">
        <f t="shared" si="263"/>
        <v>8.8800000000000008</v>
      </c>
      <c r="DG88" s="65">
        <f t="shared" si="264"/>
        <v>9.17</v>
      </c>
      <c r="DH88" s="65">
        <f t="shared" si="265"/>
        <v>8.8800000000000008</v>
      </c>
      <c r="DI88" s="65">
        <f t="shared" si="266"/>
        <v>9.17</v>
      </c>
      <c r="DJ88" s="65">
        <f t="shared" si="267"/>
        <v>9.17</v>
      </c>
      <c r="DK88" s="65">
        <f t="shared" si="268"/>
        <v>8.8800000000000008</v>
      </c>
      <c r="DL88" s="65">
        <f t="shared" si="272"/>
        <v>9.17</v>
      </c>
      <c r="DM88" s="65">
        <f t="shared" si="273"/>
        <v>8.8800000000000008</v>
      </c>
      <c r="DN88" s="65">
        <f t="shared" si="274"/>
        <v>9.17</v>
      </c>
      <c r="DO88" s="66">
        <f t="shared" si="269"/>
        <v>108</v>
      </c>
      <c r="DP88" s="65">
        <f t="shared" si="270"/>
        <v>512.77</v>
      </c>
      <c r="DQ88" s="65">
        <f t="shared" si="271"/>
        <v>87.259999999999991</v>
      </c>
    </row>
    <row r="89" spans="1:121" ht="20.25" customHeight="1" x14ac:dyDescent="0.15">
      <c r="A89" s="10">
        <v>41949</v>
      </c>
      <c r="B89" s="10" t="s">
        <v>246</v>
      </c>
      <c r="C89" s="10" t="s">
        <v>274</v>
      </c>
      <c r="D89" s="10" t="s">
        <v>213</v>
      </c>
      <c r="E89" s="10" t="s">
        <v>275</v>
      </c>
      <c r="F89" s="139">
        <v>1180</v>
      </c>
      <c r="G89" s="65">
        <f t="shared" si="199"/>
        <v>118</v>
      </c>
      <c r="H89" s="65">
        <f t="shared" si="200"/>
        <v>1062</v>
      </c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65"/>
      <c r="AY89" s="10"/>
      <c r="AZ89" s="10"/>
      <c r="BA89" s="65"/>
      <c r="BB89" s="65"/>
      <c r="BC89" s="65"/>
      <c r="BD89" s="65"/>
      <c r="BE89" s="65"/>
      <c r="BF89" s="65"/>
      <c r="BG89" s="65"/>
      <c r="BH89" s="65"/>
      <c r="BI89" s="65">
        <f>ROUND((H89/5/365*24),2)</f>
        <v>13.97</v>
      </c>
      <c r="BJ89" s="65">
        <f t="shared" si="215"/>
        <v>18.04</v>
      </c>
      <c r="BK89" s="65">
        <f t="shared" si="216"/>
        <v>32.01</v>
      </c>
      <c r="BL89" s="65">
        <f t="shared" si="217"/>
        <v>32.01</v>
      </c>
      <c r="BM89" s="65">
        <f t="shared" si="218"/>
        <v>18.04</v>
      </c>
      <c r="BN89" s="65">
        <f t="shared" si="219"/>
        <v>16.29</v>
      </c>
      <c r="BO89" s="65">
        <f t="shared" si="220"/>
        <v>18.04</v>
      </c>
      <c r="BP89" s="65">
        <f t="shared" si="221"/>
        <v>17.46</v>
      </c>
      <c r="BQ89" s="65">
        <f t="shared" si="222"/>
        <v>18.04</v>
      </c>
      <c r="BR89" s="65">
        <f t="shared" si="223"/>
        <v>17.46</v>
      </c>
      <c r="BS89" s="65">
        <f t="shared" si="224"/>
        <v>18.04</v>
      </c>
      <c r="BT89" s="65">
        <f t="shared" si="225"/>
        <v>18.04</v>
      </c>
      <c r="BU89" s="65">
        <f t="shared" si="226"/>
        <v>17.46</v>
      </c>
      <c r="BV89" s="65">
        <f t="shared" si="227"/>
        <v>18.04</v>
      </c>
      <c r="BW89" s="65">
        <f t="shared" si="228"/>
        <v>17.46</v>
      </c>
      <c r="BX89" s="65">
        <f t="shared" si="229"/>
        <v>18.04</v>
      </c>
      <c r="BY89" s="65">
        <f t="shared" si="230"/>
        <v>212.41</v>
      </c>
      <c r="BZ89" s="65">
        <f t="shared" si="231"/>
        <v>244.42</v>
      </c>
      <c r="CA89" s="65">
        <f t="shared" si="232"/>
        <v>18.04</v>
      </c>
      <c r="CB89" s="65">
        <f t="shared" si="233"/>
        <v>16.88</v>
      </c>
      <c r="CC89" s="65">
        <f t="shared" si="234"/>
        <v>18.04</v>
      </c>
      <c r="CD89" s="65">
        <f t="shared" si="235"/>
        <v>17.46</v>
      </c>
      <c r="CE89" s="65">
        <f t="shared" si="236"/>
        <v>18.04</v>
      </c>
      <c r="CF89" s="65">
        <f t="shared" si="237"/>
        <v>17.46</v>
      </c>
      <c r="CG89" s="65">
        <f t="shared" si="238"/>
        <v>18.04</v>
      </c>
      <c r="CH89" s="65">
        <f t="shared" si="239"/>
        <v>18.04</v>
      </c>
      <c r="CI89" s="65">
        <f t="shared" si="240"/>
        <v>17.46</v>
      </c>
      <c r="CJ89" s="65">
        <f t="shared" si="241"/>
        <v>18.04</v>
      </c>
      <c r="CK89" s="65">
        <f t="shared" si="242"/>
        <v>17.46</v>
      </c>
      <c r="CL89" s="65">
        <f t="shared" si="243"/>
        <v>18.04</v>
      </c>
      <c r="CM89" s="65">
        <f t="shared" si="244"/>
        <v>213</v>
      </c>
      <c r="CN89" s="66">
        <f t="shared" si="245"/>
        <v>457.42</v>
      </c>
      <c r="CO89" s="65">
        <f t="shared" si="246"/>
        <v>18.04</v>
      </c>
      <c r="CP89" s="65">
        <f t="shared" si="247"/>
        <v>16.29</v>
      </c>
      <c r="CQ89" s="65">
        <f t="shared" si="248"/>
        <v>18.04</v>
      </c>
      <c r="CR89" s="65">
        <f t="shared" si="249"/>
        <v>17.46</v>
      </c>
      <c r="CS89" s="67">
        <f t="shared" si="250"/>
        <v>18.04</v>
      </c>
      <c r="CT89" s="65">
        <f t="shared" si="251"/>
        <v>17.46</v>
      </c>
      <c r="CU89" s="65">
        <f t="shared" si="252"/>
        <v>18.04</v>
      </c>
      <c r="CV89" s="65">
        <f t="shared" si="253"/>
        <v>18.04</v>
      </c>
      <c r="CW89" s="65">
        <f t="shared" si="254"/>
        <v>17.46</v>
      </c>
      <c r="CX89" s="65">
        <f t="shared" si="255"/>
        <v>18.04</v>
      </c>
      <c r="CY89" s="65">
        <f t="shared" si="256"/>
        <v>17.46</v>
      </c>
      <c r="CZ89" s="65">
        <f t="shared" si="257"/>
        <v>18.04</v>
      </c>
      <c r="DA89" s="66">
        <f t="shared" si="258"/>
        <v>212.41</v>
      </c>
      <c r="DB89" s="66">
        <f t="shared" si="259"/>
        <v>669.83</v>
      </c>
      <c r="DC89" s="65">
        <f t="shared" si="260"/>
        <v>18.04</v>
      </c>
      <c r="DD89" s="65">
        <f t="shared" si="261"/>
        <v>16.29</v>
      </c>
      <c r="DE89" s="65">
        <f t="shared" si="262"/>
        <v>18.04</v>
      </c>
      <c r="DF89" s="65">
        <f t="shared" si="263"/>
        <v>17.46</v>
      </c>
      <c r="DG89" s="65">
        <f t="shared" si="264"/>
        <v>18.04</v>
      </c>
      <c r="DH89" s="65">
        <f t="shared" si="265"/>
        <v>17.46</v>
      </c>
      <c r="DI89" s="65">
        <f t="shared" si="266"/>
        <v>18.04</v>
      </c>
      <c r="DJ89" s="65">
        <f t="shared" si="267"/>
        <v>18.04</v>
      </c>
      <c r="DK89" s="65">
        <f t="shared" si="268"/>
        <v>17.46</v>
      </c>
      <c r="DL89" s="65">
        <f t="shared" si="272"/>
        <v>18.04</v>
      </c>
      <c r="DM89" s="65">
        <f t="shared" si="273"/>
        <v>17.46</v>
      </c>
      <c r="DN89" s="65">
        <f t="shared" si="274"/>
        <v>18.04</v>
      </c>
      <c r="DO89" s="66">
        <f t="shared" si="269"/>
        <v>212.41</v>
      </c>
      <c r="DP89" s="65">
        <f t="shared" si="270"/>
        <v>882.24</v>
      </c>
      <c r="DQ89" s="65">
        <f t="shared" si="271"/>
        <v>297.76</v>
      </c>
    </row>
    <row r="90" spans="1:121" ht="20.25" customHeight="1" x14ac:dyDescent="0.15">
      <c r="A90" s="10">
        <v>41955</v>
      </c>
      <c r="B90" s="18" t="s">
        <v>276</v>
      </c>
      <c r="C90" s="11" t="s">
        <v>277</v>
      </c>
      <c r="D90" s="10" t="s">
        <v>206</v>
      </c>
      <c r="E90" s="18" t="s">
        <v>278</v>
      </c>
      <c r="F90" s="139">
        <v>1921</v>
      </c>
      <c r="G90" s="65">
        <f t="shared" si="199"/>
        <v>192.10000000000002</v>
      </c>
      <c r="H90" s="65">
        <f t="shared" si="200"/>
        <v>1728.9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65"/>
      <c r="AY90" s="10"/>
      <c r="AZ90" s="10"/>
      <c r="BA90" s="65"/>
      <c r="BB90" s="65"/>
      <c r="BC90" s="65"/>
      <c r="BD90" s="65"/>
      <c r="BE90" s="65"/>
      <c r="BF90" s="65"/>
      <c r="BG90" s="65"/>
      <c r="BH90" s="65"/>
      <c r="BI90" s="65">
        <f>ROUND((H90/5/365*18),2)</f>
        <v>17.05</v>
      </c>
      <c r="BJ90" s="65">
        <f t="shared" si="215"/>
        <v>29.37</v>
      </c>
      <c r="BK90" s="65">
        <f t="shared" si="216"/>
        <v>46.42</v>
      </c>
      <c r="BL90" s="65">
        <f t="shared" si="217"/>
        <v>46.42</v>
      </c>
      <c r="BM90" s="65">
        <f t="shared" si="218"/>
        <v>29.37</v>
      </c>
      <c r="BN90" s="65">
        <f t="shared" si="219"/>
        <v>26.53</v>
      </c>
      <c r="BO90" s="65">
        <f t="shared" si="220"/>
        <v>29.37</v>
      </c>
      <c r="BP90" s="65">
        <f t="shared" si="221"/>
        <v>28.42</v>
      </c>
      <c r="BQ90" s="65">
        <f t="shared" si="222"/>
        <v>29.37</v>
      </c>
      <c r="BR90" s="65">
        <f t="shared" si="223"/>
        <v>28.42</v>
      </c>
      <c r="BS90" s="65">
        <f t="shared" si="224"/>
        <v>29.37</v>
      </c>
      <c r="BT90" s="65">
        <f t="shared" si="225"/>
        <v>29.37</v>
      </c>
      <c r="BU90" s="65">
        <f t="shared" si="226"/>
        <v>28.42</v>
      </c>
      <c r="BV90" s="65">
        <f t="shared" si="227"/>
        <v>29.37</v>
      </c>
      <c r="BW90" s="65">
        <f t="shared" si="228"/>
        <v>28.42</v>
      </c>
      <c r="BX90" s="65">
        <f t="shared" si="229"/>
        <v>29.37</v>
      </c>
      <c r="BY90" s="65">
        <f t="shared" si="230"/>
        <v>345.80000000000007</v>
      </c>
      <c r="BZ90" s="65">
        <f t="shared" si="231"/>
        <v>392.22</v>
      </c>
      <c r="CA90" s="65">
        <f t="shared" si="232"/>
        <v>29.37</v>
      </c>
      <c r="CB90" s="65">
        <f t="shared" si="233"/>
        <v>27.47</v>
      </c>
      <c r="CC90" s="65">
        <f t="shared" si="234"/>
        <v>29.37</v>
      </c>
      <c r="CD90" s="65">
        <f t="shared" si="235"/>
        <v>28.42</v>
      </c>
      <c r="CE90" s="65">
        <f t="shared" si="236"/>
        <v>29.37</v>
      </c>
      <c r="CF90" s="65">
        <f t="shared" si="237"/>
        <v>28.42</v>
      </c>
      <c r="CG90" s="65">
        <f t="shared" si="238"/>
        <v>29.37</v>
      </c>
      <c r="CH90" s="65">
        <f t="shared" si="239"/>
        <v>29.37</v>
      </c>
      <c r="CI90" s="65">
        <f t="shared" si="240"/>
        <v>28.42</v>
      </c>
      <c r="CJ90" s="65">
        <f t="shared" si="241"/>
        <v>29.37</v>
      </c>
      <c r="CK90" s="65">
        <f t="shared" si="242"/>
        <v>28.42</v>
      </c>
      <c r="CL90" s="65">
        <f t="shared" si="243"/>
        <v>29.37</v>
      </c>
      <c r="CM90" s="65">
        <f t="shared" si="244"/>
        <v>346.74000000000007</v>
      </c>
      <c r="CN90" s="66">
        <f t="shared" si="245"/>
        <v>738.96</v>
      </c>
      <c r="CO90" s="65">
        <f t="shared" si="246"/>
        <v>29.37</v>
      </c>
      <c r="CP90" s="65">
        <f t="shared" si="247"/>
        <v>26.53</v>
      </c>
      <c r="CQ90" s="65">
        <f t="shared" si="248"/>
        <v>29.37</v>
      </c>
      <c r="CR90" s="65">
        <f t="shared" si="249"/>
        <v>28.42</v>
      </c>
      <c r="CS90" s="67">
        <f t="shared" si="250"/>
        <v>29.37</v>
      </c>
      <c r="CT90" s="65">
        <f t="shared" si="251"/>
        <v>28.42</v>
      </c>
      <c r="CU90" s="65">
        <f t="shared" si="252"/>
        <v>29.37</v>
      </c>
      <c r="CV90" s="65">
        <f t="shared" si="253"/>
        <v>29.37</v>
      </c>
      <c r="CW90" s="65">
        <f t="shared" si="254"/>
        <v>28.42</v>
      </c>
      <c r="CX90" s="65">
        <f t="shared" si="255"/>
        <v>29.37</v>
      </c>
      <c r="CY90" s="65">
        <f t="shared" si="256"/>
        <v>28.42</v>
      </c>
      <c r="CZ90" s="65">
        <f t="shared" si="257"/>
        <v>29.37</v>
      </c>
      <c r="DA90" s="66">
        <f t="shared" si="258"/>
        <v>345.80000000000007</v>
      </c>
      <c r="DB90" s="66">
        <f t="shared" si="259"/>
        <v>1084.76</v>
      </c>
      <c r="DC90" s="65">
        <f t="shared" si="260"/>
        <v>29.37</v>
      </c>
      <c r="DD90" s="65">
        <f t="shared" si="261"/>
        <v>26.53</v>
      </c>
      <c r="DE90" s="65">
        <f t="shared" si="262"/>
        <v>29.37</v>
      </c>
      <c r="DF90" s="65">
        <f t="shared" si="263"/>
        <v>28.42</v>
      </c>
      <c r="DG90" s="65">
        <f t="shared" si="264"/>
        <v>29.37</v>
      </c>
      <c r="DH90" s="65">
        <f t="shared" si="265"/>
        <v>28.42</v>
      </c>
      <c r="DI90" s="65">
        <f t="shared" si="266"/>
        <v>29.37</v>
      </c>
      <c r="DJ90" s="65">
        <f t="shared" si="267"/>
        <v>29.37</v>
      </c>
      <c r="DK90" s="65">
        <f t="shared" si="268"/>
        <v>28.42</v>
      </c>
      <c r="DL90" s="65">
        <f t="shared" si="272"/>
        <v>29.37</v>
      </c>
      <c r="DM90" s="65">
        <f t="shared" si="273"/>
        <v>28.42</v>
      </c>
      <c r="DN90" s="65">
        <f t="shared" si="274"/>
        <v>29.37</v>
      </c>
      <c r="DO90" s="66">
        <f t="shared" si="269"/>
        <v>345.80000000000007</v>
      </c>
      <c r="DP90" s="65">
        <f t="shared" si="270"/>
        <v>1430.56</v>
      </c>
      <c r="DQ90" s="65">
        <f t="shared" si="271"/>
        <v>490.44000000000005</v>
      </c>
    </row>
    <row r="91" spans="1:121" ht="20.25" customHeight="1" x14ac:dyDescent="0.15">
      <c r="A91" s="10">
        <v>41978</v>
      </c>
      <c r="B91" s="11" t="s">
        <v>263</v>
      </c>
      <c r="C91" s="11" t="s">
        <v>279</v>
      </c>
      <c r="D91" s="10" t="s">
        <v>280</v>
      </c>
      <c r="E91" s="18" t="s">
        <v>281</v>
      </c>
      <c r="F91" s="139">
        <v>847.5</v>
      </c>
      <c r="G91" s="65">
        <f t="shared" si="199"/>
        <v>84.75</v>
      </c>
      <c r="H91" s="65">
        <f t="shared" si="200"/>
        <v>762.75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65"/>
      <c r="AY91" s="10"/>
      <c r="AZ91" s="10"/>
      <c r="BA91" s="65"/>
      <c r="BB91" s="65"/>
      <c r="BC91" s="65"/>
      <c r="BD91" s="65"/>
      <c r="BE91" s="65"/>
      <c r="BF91" s="65"/>
      <c r="BG91" s="65"/>
      <c r="BH91" s="65"/>
      <c r="BI91" s="65"/>
      <c r="BJ91" s="65">
        <f t="shared" ref="BJ91:BJ96" si="275">ROUND((H91/5/365*26),2)</f>
        <v>10.87</v>
      </c>
      <c r="BK91" s="65">
        <f t="shared" si="216"/>
        <v>10.87</v>
      </c>
      <c r="BL91" s="65">
        <f t="shared" si="217"/>
        <v>10.87</v>
      </c>
      <c r="BM91" s="65">
        <f t="shared" si="218"/>
        <v>12.96</v>
      </c>
      <c r="BN91" s="65">
        <f t="shared" si="219"/>
        <v>11.7</v>
      </c>
      <c r="BO91" s="65">
        <f t="shared" si="220"/>
        <v>12.96</v>
      </c>
      <c r="BP91" s="65">
        <f t="shared" si="221"/>
        <v>12.54</v>
      </c>
      <c r="BQ91" s="65">
        <f t="shared" si="222"/>
        <v>12.96</v>
      </c>
      <c r="BR91" s="65">
        <f t="shared" si="223"/>
        <v>12.54</v>
      </c>
      <c r="BS91" s="65">
        <f t="shared" si="224"/>
        <v>12.96</v>
      </c>
      <c r="BT91" s="65">
        <f t="shared" si="225"/>
        <v>12.96</v>
      </c>
      <c r="BU91" s="65">
        <f t="shared" si="226"/>
        <v>12.54</v>
      </c>
      <c r="BV91" s="65">
        <f t="shared" si="227"/>
        <v>12.96</v>
      </c>
      <c r="BW91" s="65">
        <f t="shared" si="228"/>
        <v>12.54</v>
      </c>
      <c r="BX91" s="65">
        <f t="shared" si="229"/>
        <v>12.96</v>
      </c>
      <c r="BY91" s="65">
        <f t="shared" si="230"/>
        <v>152.58000000000001</v>
      </c>
      <c r="BZ91" s="65">
        <f t="shared" si="231"/>
        <v>163.44999999999999</v>
      </c>
      <c r="CA91" s="65">
        <f t="shared" si="232"/>
        <v>12.96</v>
      </c>
      <c r="CB91" s="65">
        <f t="shared" si="233"/>
        <v>12.12</v>
      </c>
      <c r="CC91" s="65">
        <f t="shared" si="234"/>
        <v>12.96</v>
      </c>
      <c r="CD91" s="65">
        <f t="shared" si="235"/>
        <v>12.54</v>
      </c>
      <c r="CE91" s="65">
        <f t="shared" si="236"/>
        <v>12.96</v>
      </c>
      <c r="CF91" s="65">
        <f t="shared" si="237"/>
        <v>12.54</v>
      </c>
      <c r="CG91" s="65">
        <f t="shared" si="238"/>
        <v>12.96</v>
      </c>
      <c r="CH91" s="65">
        <f t="shared" si="239"/>
        <v>12.96</v>
      </c>
      <c r="CI91" s="65">
        <f t="shared" si="240"/>
        <v>12.54</v>
      </c>
      <c r="CJ91" s="65">
        <f t="shared" si="241"/>
        <v>12.96</v>
      </c>
      <c r="CK91" s="65">
        <f t="shared" si="242"/>
        <v>12.54</v>
      </c>
      <c r="CL91" s="65">
        <f t="shared" si="243"/>
        <v>12.96</v>
      </c>
      <c r="CM91" s="65">
        <f t="shared" si="244"/>
        <v>153</v>
      </c>
      <c r="CN91" s="66">
        <f t="shared" si="245"/>
        <v>316.45</v>
      </c>
      <c r="CO91" s="65">
        <f t="shared" si="246"/>
        <v>12.96</v>
      </c>
      <c r="CP91" s="65">
        <f t="shared" si="247"/>
        <v>11.7</v>
      </c>
      <c r="CQ91" s="65">
        <f t="shared" si="248"/>
        <v>12.96</v>
      </c>
      <c r="CR91" s="65">
        <f t="shared" si="249"/>
        <v>12.54</v>
      </c>
      <c r="CS91" s="67">
        <f t="shared" si="250"/>
        <v>12.96</v>
      </c>
      <c r="CT91" s="65">
        <f t="shared" si="251"/>
        <v>12.54</v>
      </c>
      <c r="CU91" s="65">
        <f t="shared" si="252"/>
        <v>12.96</v>
      </c>
      <c r="CV91" s="65">
        <f t="shared" si="253"/>
        <v>12.96</v>
      </c>
      <c r="CW91" s="65">
        <f t="shared" si="254"/>
        <v>12.54</v>
      </c>
      <c r="CX91" s="65">
        <f t="shared" si="255"/>
        <v>12.96</v>
      </c>
      <c r="CY91" s="65">
        <f t="shared" si="256"/>
        <v>12.54</v>
      </c>
      <c r="CZ91" s="65">
        <f t="shared" si="257"/>
        <v>12.96</v>
      </c>
      <c r="DA91" s="66">
        <f t="shared" si="258"/>
        <v>152.58000000000001</v>
      </c>
      <c r="DB91" s="66">
        <f t="shared" si="259"/>
        <v>469.03</v>
      </c>
      <c r="DC91" s="65">
        <f t="shared" si="260"/>
        <v>12.96</v>
      </c>
      <c r="DD91" s="65">
        <f t="shared" si="261"/>
        <v>11.7</v>
      </c>
      <c r="DE91" s="65">
        <f t="shared" si="262"/>
        <v>12.96</v>
      </c>
      <c r="DF91" s="65">
        <f t="shared" si="263"/>
        <v>12.54</v>
      </c>
      <c r="DG91" s="65">
        <f t="shared" si="264"/>
        <v>12.96</v>
      </c>
      <c r="DH91" s="65">
        <f t="shared" si="265"/>
        <v>12.54</v>
      </c>
      <c r="DI91" s="65">
        <f t="shared" si="266"/>
        <v>12.96</v>
      </c>
      <c r="DJ91" s="65">
        <f t="shared" si="267"/>
        <v>12.96</v>
      </c>
      <c r="DK91" s="65">
        <f t="shared" si="268"/>
        <v>12.54</v>
      </c>
      <c r="DL91" s="65">
        <f t="shared" si="272"/>
        <v>12.96</v>
      </c>
      <c r="DM91" s="65">
        <f t="shared" si="273"/>
        <v>12.54</v>
      </c>
      <c r="DN91" s="65">
        <f t="shared" si="274"/>
        <v>12.96</v>
      </c>
      <c r="DO91" s="66">
        <f t="shared" si="269"/>
        <v>152.58000000000001</v>
      </c>
      <c r="DP91" s="65">
        <f t="shared" si="270"/>
        <v>621.61</v>
      </c>
      <c r="DQ91" s="65">
        <f t="shared" si="271"/>
        <v>225.89</v>
      </c>
    </row>
    <row r="92" spans="1:121" ht="12.75" customHeight="1" x14ac:dyDescent="0.15">
      <c r="A92" s="10">
        <v>41978</v>
      </c>
      <c r="B92" s="11" t="s">
        <v>263</v>
      </c>
      <c r="C92" s="11" t="s">
        <v>282</v>
      </c>
      <c r="D92" s="10" t="s">
        <v>283</v>
      </c>
      <c r="E92" s="18" t="s">
        <v>284</v>
      </c>
      <c r="F92" s="139">
        <v>847.5</v>
      </c>
      <c r="G92" s="65">
        <f t="shared" si="199"/>
        <v>84.75</v>
      </c>
      <c r="H92" s="65">
        <f t="shared" si="200"/>
        <v>762.75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65"/>
      <c r="AY92" s="10"/>
      <c r="AZ92" s="10"/>
      <c r="BA92" s="65"/>
      <c r="BB92" s="65"/>
      <c r="BC92" s="65"/>
      <c r="BD92" s="65"/>
      <c r="BE92" s="65"/>
      <c r="BF92" s="65"/>
      <c r="BG92" s="65"/>
      <c r="BH92" s="65"/>
      <c r="BI92" s="65"/>
      <c r="BJ92" s="65">
        <f t="shared" si="275"/>
        <v>10.87</v>
      </c>
      <c r="BK92" s="65">
        <f t="shared" si="216"/>
        <v>10.87</v>
      </c>
      <c r="BL92" s="65">
        <f t="shared" si="217"/>
        <v>10.87</v>
      </c>
      <c r="BM92" s="65">
        <f t="shared" si="218"/>
        <v>12.96</v>
      </c>
      <c r="BN92" s="65">
        <f t="shared" si="219"/>
        <v>11.7</v>
      </c>
      <c r="BO92" s="65">
        <f t="shared" si="220"/>
        <v>12.96</v>
      </c>
      <c r="BP92" s="65">
        <f t="shared" si="221"/>
        <v>12.54</v>
      </c>
      <c r="BQ92" s="65">
        <f t="shared" si="222"/>
        <v>12.96</v>
      </c>
      <c r="BR92" s="65">
        <f t="shared" si="223"/>
        <v>12.54</v>
      </c>
      <c r="BS92" s="65">
        <f t="shared" si="224"/>
        <v>12.96</v>
      </c>
      <c r="BT92" s="65">
        <f t="shared" si="225"/>
        <v>12.96</v>
      </c>
      <c r="BU92" s="65">
        <f t="shared" si="226"/>
        <v>12.54</v>
      </c>
      <c r="BV92" s="65">
        <f t="shared" si="227"/>
        <v>12.96</v>
      </c>
      <c r="BW92" s="65">
        <f t="shared" si="228"/>
        <v>12.54</v>
      </c>
      <c r="BX92" s="65">
        <f t="shared" si="229"/>
        <v>12.96</v>
      </c>
      <c r="BY92" s="65">
        <f t="shared" si="230"/>
        <v>152.58000000000001</v>
      </c>
      <c r="BZ92" s="65">
        <f t="shared" si="231"/>
        <v>163.44999999999999</v>
      </c>
      <c r="CA92" s="65">
        <f t="shared" si="232"/>
        <v>12.96</v>
      </c>
      <c r="CB92" s="65">
        <f t="shared" si="233"/>
        <v>12.12</v>
      </c>
      <c r="CC92" s="65">
        <f t="shared" si="234"/>
        <v>12.96</v>
      </c>
      <c r="CD92" s="65">
        <f t="shared" si="235"/>
        <v>12.54</v>
      </c>
      <c r="CE92" s="65">
        <f t="shared" si="236"/>
        <v>12.96</v>
      </c>
      <c r="CF92" s="65">
        <f t="shared" si="237"/>
        <v>12.54</v>
      </c>
      <c r="CG92" s="65">
        <f t="shared" si="238"/>
        <v>12.96</v>
      </c>
      <c r="CH92" s="65">
        <f t="shared" si="239"/>
        <v>12.96</v>
      </c>
      <c r="CI92" s="65">
        <f t="shared" si="240"/>
        <v>12.54</v>
      </c>
      <c r="CJ92" s="65">
        <f t="shared" si="241"/>
        <v>12.96</v>
      </c>
      <c r="CK92" s="65">
        <f t="shared" si="242"/>
        <v>12.54</v>
      </c>
      <c r="CL92" s="65">
        <f t="shared" si="243"/>
        <v>12.96</v>
      </c>
      <c r="CM92" s="65">
        <f t="shared" si="244"/>
        <v>153</v>
      </c>
      <c r="CN92" s="66">
        <f t="shared" si="245"/>
        <v>316.45</v>
      </c>
      <c r="CO92" s="65">
        <f t="shared" si="246"/>
        <v>12.96</v>
      </c>
      <c r="CP92" s="65">
        <f t="shared" si="247"/>
        <v>11.7</v>
      </c>
      <c r="CQ92" s="65">
        <f t="shared" si="248"/>
        <v>12.96</v>
      </c>
      <c r="CR92" s="65">
        <f t="shared" si="249"/>
        <v>12.54</v>
      </c>
      <c r="CS92" s="67">
        <f t="shared" si="250"/>
        <v>12.96</v>
      </c>
      <c r="CT92" s="65">
        <f t="shared" si="251"/>
        <v>12.54</v>
      </c>
      <c r="CU92" s="65">
        <f t="shared" si="252"/>
        <v>12.96</v>
      </c>
      <c r="CV92" s="65">
        <f t="shared" si="253"/>
        <v>12.96</v>
      </c>
      <c r="CW92" s="65">
        <f t="shared" si="254"/>
        <v>12.54</v>
      </c>
      <c r="CX92" s="65">
        <f t="shared" si="255"/>
        <v>12.96</v>
      </c>
      <c r="CY92" s="65">
        <f t="shared" si="256"/>
        <v>12.54</v>
      </c>
      <c r="CZ92" s="65">
        <f t="shared" si="257"/>
        <v>12.96</v>
      </c>
      <c r="DA92" s="66">
        <f t="shared" si="258"/>
        <v>152.58000000000001</v>
      </c>
      <c r="DB92" s="66">
        <f t="shared" si="259"/>
        <v>469.03</v>
      </c>
      <c r="DC92" s="65">
        <f t="shared" si="260"/>
        <v>12.96</v>
      </c>
      <c r="DD92" s="65">
        <f t="shared" si="261"/>
        <v>11.7</v>
      </c>
      <c r="DE92" s="65">
        <f t="shared" si="262"/>
        <v>12.96</v>
      </c>
      <c r="DF92" s="65">
        <f t="shared" si="263"/>
        <v>12.54</v>
      </c>
      <c r="DG92" s="65">
        <f t="shared" si="264"/>
        <v>12.96</v>
      </c>
      <c r="DH92" s="65">
        <f t="shared" si="265"/>
        <v>12.54</v>
      </c>
      <c r="DI92" s="65">
        <f t="shared" si="266"/>
        <v>12.96</v>
      </c>
      <c r="DJ92" s="65">
        <f t="shared" si="267"/>
        <v>12.96</v>
      </c>
      <c r="DK92" s="65">
        <f t="shared" si="268"/>
        <v>12.54</v>
      </c>
      <c r="DL92" s="65">
        <f t="shared" si="272"/>
        <v>12.96</v>
      </c>
      <c r="DM92" s="65">
        <f t="shared" si="273"/>
        <v>12.54</v>
      </c>
      <c r="DN92" s="65">
        <f t="shared" si="274"/>
        <v>12.96</v>
      </c>
      <c r="DO92" s="66">
        <f t="shared" si="269"/>
        <v>152.58000000000001</v>
      </c>
      <c r="DP92" s="65">
        <f t="shared" si="270"/>
        <v>621.61</v>
      </c>
      <c r="DQ92" s="65">
        <f t="shared" si="271"/>
        <v>225.89</v>
      </c>
    </row>
    <row r="93" spans="1:121" ht="20.25" customHeight="1" x14ac:dyDescent="0.15">
      <c r="A93" s="10">
        <v>41978</v>
      </c>
      <c r="B93" s="11" t="s">
        <v>263</v>
      </c>
      <c r="C93" s="11" t="s">
        <v>285</v>
      </c>
      <c r="D93" s="10" t="s">
        <v>286</v>
      </c>
      <c r="E93" s="18" t="s">
        <v>287</v>
      </c>
      <c r="F93" s="139">
        <v>847.5</v>
      </c>
      <c r="G93" s="65">
        <f t="shared" si="199"/>
        <v>84.75</v>
      </c>
      <c r="H93" s="65">
        <f t="shared" si="200"/>
        <v>762.75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65"/>
      <c r="AY93" s="10"/>
      <c r="AZ93" s="10"/>
      <c r="BA93" s="65"/>
      <c r="BB93" s="65"/>
      <c r="BC93" s="65"/>
      <c r="BD93" s="65"/>
      <c r="BE93" s="65"/>
      <c r="BF93" s="65"/>
      <c r="BG93" s="65"/>
      <c r="BH93" s="65"/>
      <c r="BI93" s="65"/>
      <c r="BJ93" s="65">
        <f t="shared" si="275"/>
        <v>10.87</v>
      </c>
      <c r="BK93" s="65">
        <f t="shared" si="216"/>
        <v>10.87</v>
      </c>
      <c r="BL93" s="65">
        <f t="shared" si="217"/>
        <v>10.87</v>
      </c>
      <c r="BM93" s="65">
        <f t="shared" si="218"/>
        <v>12.96</v>
      </c>
      <c r="BN93" s="65">
        <f t="shared" si="219"/>
        <v>11.7</v>
      </c>
      <c r="BO93" s="65">
        <f t="shared" si="220"/>
        <v>12.96</v>
      </c>
      <c r="BP93" s="65">
        <f t="shared" si="221"/>
        <v>12.54</v>
      </c>
      <c r="BQ93" s="65">
        <f t="shared" si="222"/>
        <v>12.96</v>
      </c>
      <c r="BR93" s="65">
        <f t="shared" si="223"/>
        <v>12.54</v>
      </c>
      <c r="BS93" s="65">
        <f t="shared" si="224"/>
        <v>12.96</v>
      </c>
      <c r="BT93" s="65">
        <f t="shared" si="225"/>
        <v>12.96</v>
      </c>
      <c r="BU93" s="65">
        <f t="shared" si="226"/>
        <v>12.54</v>
      </c>
      <c r="BV93" s="65">
        <f t="shared" si="227"/>
        <v>12.96</v>
      </c>
      <c r="BW93" s="65">
        <f t="shared" si="228"/>
        <v>12.54</v>
      </c>
      <c r="BX93" s="65">
        <f t="shared" si="229"/>
        <v>12.96</v>
      </c>
      <c r="BY93" s="65">
        <f t="shared" si="230"/>
        <v>152.58000000000001</v>
      </c>
      <c r="BZ93" s="65">
        <f t="shared" si="231"/>
        <v>163.44999999999999</v>
      </c>
      <c r="CA93" s="65">
        <f t="shared" si="232"/>
        <v>12.96</v>
      </c>
      <c r="CB93" s="65">
        <f t="shared" si="233"/>
        <v>12.12</v>
      </c>
      <c r="CC93" s="65">
        <f t="shared" si="234"/>
        <v>12.96</v>
      </c>
      <c r="CD93" s="65">
        <f t="shared" si="235"/>
        <v>12.54</v>
      </c>
      <c r="CE93" s="65">
        <f t="shared" si="236"/>
        <v>12.96</v>
      </c>
      <c r="CF93" s="65">
        <f t="shared" si="237"/>
        <v>12.54</v>
      </c>
      <c r="CG93" s="65">
        <f t="shared" si="238"/>
        <v>12.96</v>
      </c>
      <c r="CH93" s="65">
        <f t="shared" si="239"/>
        <v>12.96</v>
      </c>
      <c r="CI93" s="65">
        <f t="shared" si="240"/>
        <v>12.54</v>
      </c>
      <c r="CJ93" s="65">
        <f t="shared" si="241"/>
        <v>12.96</v>
      </c>
      <c r="CK93" s="65">
        <f t="shared" si="242"/>
        <v>12.54</v>
      </c>
      <c r="CL93" s="65">
        <f t="shared" si="243"/>
        <v>12.96</v>
      </c>
      <c r="CM93" s="65">
        <f t="shared" si="244"/>
        <v>153</v>
      </c>
      <c r="CN93" s="66">
        <f t="shared" si="245"/>
        <v>316.45</v>
      </c>
      <c r="CO93" s="65">
        <f t="shared" si="246"/>
        <v>12.96</v>
      </c>
      <c r="CP93" s="65">
        <f t="shared" si="247"/>
        <v>11.7</v>
      </c>
      <c r="CQ93" s="65">
        <f t="shared" si="248"/>
        <v>12.96</v>
      </c>
      <c r="CR93" s="65">
        <f t="shared" si="249"/>
        <v>12.54</v>
      </c>
      <c r="CS93" s="67">
        <f t="shared" si="250"/>
        <v>12.96</v>
      </c>
      <c r="CT93" s="65">
        <f t="shared" si="251"/>
        <v>12.54</v>
      </c>
      <c r="CU93" s="65">
        <f t="shared" si="252"/>
        <v>12.96</v>
      </c>
      <c r="CV93" s="65">
        <f t="shared" si="253"/>
        <v>12.96</v>
      </c>
      <c r="CW93" s="65">
        <f t="shared" si="254"/>
        <v>12.54</v>
      </c>
      <c r="CX93" s="65">
        <f t="shared" si="255"/>
        <v>12.96</v>
      </c>
      <c r="CY93" s="65">
        <f t="shared" si="256"/>
        <v>12.54</v>
      </c>
      <c r="CZ93" s="65">
        <f t="shared" si="257"/>
        <v>12.96</v>
      </c>
      <c r="DA93" s="66">
        <f t="shared" si="258"/>
        <v>152.58000000000001</v>
      </c>
      <c r="DB93" s="66">
        <f t="shared" si="259"/>
        <v>469.03</v>
      </c>
      <c r="DC93" s="65">
        <f t="shared" si="260"/>
        <v>12.96</v>
      </c>
      <c r="DD93" s="65">
        <f t="shared" si="261"/>
        <v>11.7</v>
      </c>
      <c r="DE93" s="65">
        <f t="shared" si="262"/>
        <v>12.96</v>
      </c>
      <c r="DF93" s="65">
        <f t="shared" si="263"/>
        <v>12.54</v>
      </c>
      <c r="DG93" s="65">
        <f t="shared" si="264"/>
        <v>12.96</v>
      </c>
      <c r="DH93" s="65">
        <f t="shared" si="265"/>
        <v>12.54</v>
      </c>
      <c r="DI93" s="65">
        <f t="shared" si="266"/>
        <v>12.96</v>
      </c>
      <c r="DJ93" s="65">
        <f t="shared" si="267"/>
        <v>12.96</v>
      </c>
      <c r="DK93" s="65">
        <f t="shared" si="268"/>
        <v>12.54</v>
      </c>
      <c r="DL93" s="65">
        <f t="shared" si="272"/>
        <v>12.96</v>
      </c>
      <c r="DM93" s="65">
        <f t="shared" si="273"/>
        <v>12.54</v>
      </c>
      <c r="DN93" s="65">
        <f t="shared" si="274"/>
        <v>12.96</v>
      </c>
      <c r="DO93" s="66">
        <f t="shared" si="269"/>
        <v>152.58000000000001</v>
      </c>
      <c r="DP93" s="65">
        <f t="shared" si="270"/>
        <v>621.61</v>
      </c>
      <c r="DQ93" s="65">
        <f t="shared" si="271"/>
        <v>225.89</v>
      </c>
    </row>
    <row r="94" spans="1:121" ht="27" customHeight="1" x14ac:dyDescent="0.15">
      <c r="A94" s="10">
        <v>41978</v>
      </c>
      <c r="B94" s="11" t="s">
        <v>263</v>
      </c>
      <c r="C94" s="11" t="s">
        <v>288</v>
      </c>
      <c r="D94" s="10" t="s">
        <v>142</v>
      </c>
      <c r="E94" s="18" t="s">
        <v>289</v>
      </c>
      <c r="F94" s="139">
        <v>847.5</v>
      </c>
      <c r="G94" s="65">
        <f t="shared" si="199"/>
        <v>84.75</v>
      </c>
      <c r="H94" s="65">
        <f t="shared" si="200"/>
        <v>762.75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65"/>
      <c r="AY94" s="10"/>
      <c r="AZ94" s="10"/>
      <c r="BA94" s="65"/>
      <c r="BB94" s="65"/>
      <c r="BC94" s="65"/>
      <c r="BD94" s="65"/>
      <c r="BE94" s="65"/>
      <c r="BF94" s="65"/>
      <c r="BG94" s="65"/>
      <c r="BH94" s="65"/>
      <c r="BI94" s="65"/>
      <c r="BJ94" s="65">
        <f t="shared" si="275"/>
        <v>10.87</v>
      </c>
      <c r="BK94" s="65">
        <f t="shared" si="216"/>
        <v>10.87</v>
      </c>
      <c r="BL94" s="65">
        <f t="shared" si="217"/>
        <v>10.87</v>
      </c>
      <c r="BM94" s="65">
        <f t="shared" si="218"/>
        <v>12.96</v>
      </c>
      <c r="BN94" s="65">
        <f t="shared" si="219"/>
        <v>11.7</v>
      </c>
      <c r="BO94" s="65">
        <f t="shared" si="220"/>
        <v>12.96</v>
      </c>
      <c r="BP94" s="65">
        <f t="shared" si="221"/>
        <v>12.54</v>
      </c>
      <c r="BQ94" s="65">
        <f t="shared" si="222"/>
        <v>12.96</v>
      </c>
      <c r="BR94" s="65">
        <f t="shared" si="223"/>
        <v>12.54</v>
      </c>
      <c r="BS94" s="65">
        <f t="shared" si="224"/>
        <v>12.96</v>
      </c>
      <c r="BT94" s="65">
        <f t="shared" si="225"/>
        <v>12.96</v>
      </c>
      <c r="BU94" s="65">
        <f t="shared" si="226"/>
        <v>12.54</v>
      </c>
      <c r="BV94" s="65">
        <f t="shared" si="227"/>
        <v>12.96</v>
      </c>
      <c r="BW94" s="65">
        <f t="shared" si="228"/>
        <v>12.54</v>
      </c>
      <c r="BX94" s="65">
        <f t="shared" si="229"/>
        <v>12.96</v>
      </c>
      <c r="BY94" s="65">
        <f t="shared" si="230"/>
        <v>152.58000000000001</v>
      </c>
      <c r="BZ94" s="65">
        <f t="shared" si="231"/>
        <v>163.44999999999999</v>
      </c>
      <c r="CA94" s="65">
        <f t="shared" si="232"/>
        <v>12.96</v>
      </c>
      <c r="CB94" s="65">
        <f t="shared" si="233"/>
        <v>12.12</v>
      </c>
      <c r="CC94" s="65">
        <f t="shared" si="234"/>
        <v>12.96</v>
      </c>
      <c r="CD94" s="65">
        <f t="shared" si="235"/>
        <v>12.54</v>
      </c>
      <c r="CE94" s="65">
        <f t="shared" si="236"/>
        <v>12.96</v>
      </c>
      <c r="CF94" s="65">
        <f t="shared" si="237"/>
        <v>12.54</v>
      </c>
      <c r="CG94" s="65">
        <f t="shared" si="238"/>
        <v>12.96</v>
      </c>
      <c r="CH94" s="65">
        <f t="shared" si="239"/>
        <v>12.96</v>
      </c>
      <c r="CI94" s="65">
        <f t="shared" si="240"/>
        <v>12.54</v>
      </c>
      <c r="CJ94" s="65">
        <f t="shared" si="241"/>
        <v>12.96</v>
      </c>
      <c r="CK94" s="65">
        <f t="shared" si="242"/>
        <v>12.54</v>
      </c>
      <c r="CL94" s="65">
        <f t="shared" si="243"/>
        <v>12.96</v>
      </c>
      <c r="CM94" s="65">
        <f t="shared" si="244"/>
        <v>153</v>
      </c>
      <c r="CN94" s="66">
        <f t="shared" si="245"/>
        <v>316.45</v>
      </c>
      <c r="CO94" s="65">
        <f t="shared" si="246"/>
        <v>12.96</v>
      </c>
      <c r="CP94" s="65">
        <f t="shared" si="247"/>
        <v>11.7</v>
      </c>
      <c r="CQ94" s="65">
        <f t="shared" si="248"/>
        <v>12.96</v>
      </c>
      <c r="CR94" s="65">
        <f t="shared" si="249"/>
        <v>12.54</v>
      </c>
      <c r="CS94" s="67">
        <f t="shared" si="250"/>
        <v>12.96</v>
      </c>
      <c r="CT94" s="65">
        <f t="shared" si="251"/>
        <v>12.54</v>
      </c>
      <c r="CU94" s="65">
        <f t="shared" si="252"/>
        <v>12.96</v>
      </c>
      <c r="CV94" s="65">
        <f t="shared" si="253"/>
        <v>12.96</v>
      </c>
      <c r="CW94" s="65">
        <f t="shared" si="254"/>
        <v>12.54</v>
      </c>
      <c r="CX94" s="65">
        <f t="shared" si="255"/>
        <v>12.96</v>
      </c>
      <c r="CY94" s="65">
        <f t="shared" si="256"/>
        <v>12.54</v>
      </c>
      <c r="CZ94" s="65">
        <f t="shared" si="257"/>
        <v>12.96</v>
      </c>
      <c r="DA94" s="66">
        <f t="shared" si="258"/>
        <v>152.58000000000001</v>
      </c>
      <c r="DB94" s="66">
        <f t="shared" si="259"/>
        <v>469.03</v>
      </c>
      <c r="DC94" s="65">
        <f t="shared" si="260"/>
        <v>12.96</v>
      </c>
      <c r="DD94" s="65">
        <f t="shared" si="261"/>
        <v>11.7</v>
      </c>
      <c r="DE94" s="65">
        <f t="shared" si="262"/>
        <v>12.96</v>
      </c>
      <c r="DF94" s="65">
        <f t="shared" si="263"/>
        <v>12.54</v>
      </c>
      <c r="DG94" s="65">
        <f t="shared" si="264"/>
        <v>12.96</v>
      </c>
      <c r="DH94" s="65">
        <f t="shared" si="265"/>
        <v>12.54</v>
      </c>
      <c r="DI94" s="65">
        <f t="shared" si="266"/>
        <v>12.96</v>
      </c>
      <c r="DJ94" s="65">
        <f t="shared" si="267"/>
        <v>12.96</v>
      </c>
      <c r="DK94" s="65">
        <f t="shared" si="268"/>
        <v>12.54</v>
      </c>
      <c r="DL94" s="65">
        <f t="shared" si="272"/>
        <v>12.96</v>
      </c>
      <c r="DM94" s="65">
        <f t="shared" si="273"/>
        <v>12.54</v>
      </c>
      <c r="DN94" s="65">
        <f t="shared" si="274"/>
        <v>12.96</v>
      </c>
      <c r="DO94" s="66">
        <f t="shared" si="269"/>
        <v>152.58000000000001</v>
      </c>
      <c r="DP94" s="65">
        <f t="shared" si="270"/>
        <v>621.61</v>
      </c>
      <c r="DQ94" s="65">
        <f t="shared" si="271"/>
        <v>225.89</v>
      </c>
    </row>
    <row r="95" spans="1:121" ht="11.25" customHeight="1" x14ac:dyDescent="0.15">
      <c r="A95" s="10">
        <v>41978</v>
      </c>
      <c r="B95" s="11" t="s">
        <v>263</v>
      </c>
      <c r="C95" s="11" t="s">
        <v>290</v>
      </c>
      <c r="D95" s="10" t="s">
        <v>291</v>
      </c>
      <c r="E95" s="18" t="s">
        <v>292</v>
      </c>
      <c r="F95" s="139">
        <v>847.5</v>
      </c>
      <c r="G95" s="65">
        <f t="shared" si="199"/>
        <v>84.75</v>
      </c>
      <c r="H95" s="65">
        <f t="shared" si="200"/>
        <v>762.75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65"/>
      <c r="AY95" s="10"/>
      <c r="AZ95" s="10"/>
      <c r="BA95" s="65"/>
      <c r="BB95" s="65"/>
      <c r="BC95" s="65"/>
      <c r="BD95" s="65"/>
      <c r="BE95" s="65"/>
      <c r="BF95" s="65"/>
      <c r="BG95" s="65"/>
      <c r="BH95" s="65"/>
      <c r="BI95" s="65"/>
      <c r="BJ95" s="65">
        <f t="shared" si="275"/>
        <v>10.87</v>
      </c>
      <c r="BK95" s="65">
        <f t="shared" si="216"/>
        <v>10.87</v>
      </c>
      <c r="BL95" s="65">
        <f t="shared" si="217"/>
        <v>10.87</v>
      </c>
      <c r="BM95" s="65">
        <f t="shared" si="218"/>
        <v>12.96</v>
      </c>
      <c r="BN95" s="65">
        <f t="shared" si="219"/>
        <v>11.7</v>
      </c>
      <c r="BO95" s="65">
        <f t="shared" si="220"/>
        <v>12.96</v>
      </c>
      <c r="BP95" s="65">
        <f t="shared" si="221"/>
        <v>12.54</v>
      </c>
      <c r="BQ95" s="65">
        <f t="shared" si="222"/>
        <v>12.96</v>
      </c>
      <c r="BR95" s="65">
        <f t="shared" si="223"/>
        <v>12.54</v>
      </c>
      <c r="BS95" s="65">
        <f t="shared" si="224"/>
        <v>12.96</v>
      </c>
      <c r="BT95" s="65">
        <f t="shared" si="225"/>
        <v>12.96</v>
      </c>
      <c r="BU95" s="65">
        <f t="shared" si="226"/>
        <v>12.54</v>
      </c>
      <c r="BV95" s="65">
        <f t="shared" si="227"/>
        <v>12.96</v>
      </c>
      <c r="BW95" s="65">
        <f t="shared" si="228"/>
        <v>12.54</v>
      </c>
      <c r="BX95" s="65">
        <f t="shared" si="229"/>
        <v>12.96</v>
      </c>
      <c r="BY95" s="65">
        <f t="shared" si="230"/>
        <v>152.58000000000001</v>
      </c>
      <c r="BZ95" s="65">
        <f t="shared" si="231"/>
        <v>163.44999999999999</v>
      </c>
      <c r="CA95" s="65">
        <f t="shared" si="232"/>
        <v>12.96</v>
      </c>
      <c r="CB95" s="65">
        <f t="shared" si="233"/>
        <v>12.12</v>
      </c>
      <c r="CC95" s="65">
        <f t="shared" si="234"/>
        <v>12.96</v>
      </c>
      <c r="CD95" s="65">
        <f t="shared" si="235"/>
        <v>12.54</v>
      </c>
      <c r="CE95" s="65">
        <f t="shared" si="236"/>
        <v>12.96</v>
      </c>
      <c r="CF95" s="65">
        <f t="shared" si="237"/>
        <v>12.54</v>
      </c>
      <c r="CG95" s="65">
        <f t="shared" si="238"/>
        <v>12.96</v>
      </c>
      <c r="CH95" s="65">
        <f t="shared" si="239"/>
        <v>12.96</v>
      </c>
      <c r="CI95" s="65">
        <f t="shared" si="240"/>
        <v>12.54</v>
      </c>
      <c r="CJ95" s="65">
        <f t="shared" si="241"/>
        <v>12.96</v>
      </c>
      <c r="CK95" s="65">
        <f t="shared" si="242"/>
        <v>12.54</v>
      </c>
      <c r="CL95" s="65">
        <f t="shared" si="243"/>
        <v>12.96</v>
      </c>
      <c r="CM95" s="65">
        <f t="shared" si="244"/>
        <v>153</v>
      </c>
      <c r="CN95" s="66">
        <f t="shared" si="245"/>
        <v>316.45</v>
      </c>
      <c r="CO95" s="65">
        <f t="shared" si="246"/>
        <v>12.96</v>
      </c>
      <c r="CP95" s="65">
        <f t="shared" si="247"/>
        <v>11.7</v>
      </c>
      <c r="CQ95" s="65">
        <f t="shared" si="248"/>
        <v>12.96</v>
      </c>
      <c r="CR95" s="65">
        <f t="shared" si="249"/>
        <v>12.54</v>
      </c>
      <c r="CS95" s="67">
        <f t="shared" si="250"/>
        <v>12.96</v>
      </c>
      <c r="CT95" s="65">
        <f t="shared" si="251"/>
        <v>12.54</v>
      </c>
      <c r="CU95" s="65">
        <f t="shared" si="252"/>
        <v>12.96</v>
      </c>
      <c r="CV95" s="65">
        <f t="shared" si="253"/>
        <v>12.96</v>
      </c>
      <c r="CW95" s="65">
        <f t="shared" si="254"/>
        <v>12.54</v>
      </c>
      <c r="CX95" s="65">
        <f t="shared" si="255"/>
        <v>12.96</v>
      </c>
      <c r="CY95" s="65">
        <f t="shared" si="256"/>
        <v>12.54</v>
      </c>
      <c r="CZ95" s="65">
        <f t="shared" si="257"/>
        <v>12.96</v>
      </c>
      <c r="DA95" s="66">
        <f t="shared" si="258"/>
        <v>152.58000000000001</v>
      </c>
      <c r="DB95" s="66">
        <f t="shared" si="259"/>
        <v>469.03</v>
      </c>
      <c r="DC95" s="65">
        <f t="shared" si="260"/>
        <v>12.96</v>
      </c>
      <c r="DD95" s="65">
        <f t="shared" si="261"/>
        <v>11.7</v>
      </c>
      <c r="DE95" s="65">
        <f t="shared" si="262"/>
        <v>12.96</v>
      </c>
      <c r="DF95" s="65">
        <f t="shared" si="263"/>
        <v>12.54</v>
      </c>
      <c r="DG95" s="65">
        <f t="shared" si="264"/>
        <v>12.96</v>
      </c>
      <c r="DH95" s="65">
        <f t="shared" si="265"/>
        <v>12.54</v>
      </c>
      <c r="DI95" s="65">
        <f t="shared" si="266"/>
        <v>12.96</v>
      </c>
      <c r="DJ95" s="65">
        <f t="shared" si="267"/>
        <v>12.96</v>
      </c>
      <c r="DK95" s="65">
        <f t="shared" si="268"/>
        <v>12.54</v>
      </c>
      <c r="DL95" s="65">
        <f t="shared" si="272"/>
        <v>12.96</v>
      </c>
      <c r="DM95" s="65">
        <f t="shared" si="273"/>
        <v>12.54</v>
      </c>
      <c r="DN95" s="65">
        <f t="shared" si="274"/>
        <v>12.96</v>
      </c>
      <c r="DO95" s="66">
        <f t="shared" si="269"/>
        <v>152.58000000000001</v>
      </c>
      <c r="DP95" s="65">
        <f t="shared" si="270"/>
        <v>621.61</v>
      </c>
      <c r="DQ95" s="65">
        <f t="shared" si="271"/>
        <v>225.89</v>
      </c>
    </row>
    <row r="96" spans="1:121" ht="27" customHeight="1" x14ac:dyDescent="0.15">
      <c r="A96" s="10">
        <v>41978</v>
      </c>
      <c r="B96" s="11" t="s">
        <v>263</v>
      </c>
      <c r="C96" s="11" t="s">
        <v>293</v>
      </c>
      <c r="D96" s="10" t="s">
        <v>136</v>
      </c>
      <c r="E96" s="18" t="s">
        <v>294</v>
      </c>
      <c r="F96" s="139">
        <v>847.5</v>
      </c>
      <c r="G96" s="65">
        <f t="shared" si="199"/>
        <v>84.75</v>
      </c>
      <c r="H96" s="65">
        <f t="shared" si="200"/>
        <v>762.75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65"/>
      <c r="AY96" s="10"/>
      <c r="AZ96" s="10"/>
      <c r="BA96" s="65"/>
      <c r="BB96" s="65"/>
      <c r="BC96" s="65"/>
      <c r="BD96" s="65"/>
      <c r="BE96" s="65"/>
      <c r="BF96" s="65"/>
      <c r="BG96" s="65"/>
      <c r="BH96" s="65"/>
      <c r="BI96" s="65"/>
      <c r="BJ96" s="65">
        <f t="shared" si="275"/>
        <v>10.87</v>
      </c>
      <c r="BK96" s="65">
        <f t="shared" si="216"/>
        <v>10.87</v>
      </c>
      <c r="BL96" s="65">
        <f t="shared" si="217"/>
        <v>10.87</v>
      </c>
      <c r="BM96" s="65">
        <f t="shared" si="218"/>
        <v>12.96</v>
      </c>
      <c r="BN96" s="65">
        <f t="shared" si="219"/>
        <v>11.7</v>
      </c>
      <c r="BO96" s="65">
        <f t="shared" si="220"/>
        <v>12.96</v>
      </c>
      <c r="BP96" s="65">
        <f t="shared" si="221"/>
        <v>12.54</v>
      </c>
      <c r="BQ96" s="65">
        <f t="shared" si="222"/>
        <v>12.96</v>
      </c>
      <c r="BR96" s="65">
        <f t="shared" si="223"/>
        <v>12.54</v>
      </c>
      <c r="BS96" s="65">
        <f t="shared" si="224"/>
        <v>12.96</v>
      </c>
      <c r="BT96" s="65">
        <f t="shared" si="225"/>
        <v>12.96</v>
      </c>
      <c r="BU96" s="65">
        <f t="shared" si="226"/>
        <v>12.54</v>
      </c>
      <c r="BV96" s="65">
        <f t="shared" si="227"/>
        <v>12.96</v>
      </c>
      <c r="BW96" s="65">
        <f t="shared" si="228"/>
        <v>12.54</v>
      </c>
      <c r="BX96" s="65">
        <f t="shared" si="229"/>
        <v>12.96</v>
      </c>
      <c r="BY96" s="65">
        <f t="shared" si="230"/>
        <v>152.58000000000001</v>
      </c>
      <c r="BZ96" s="65">
        <f t="shared" si="231"/>
        <v>163.44999999999999</v>
      </c>
      <c r="CA96" s="65">
        <f t="shared" si="232"/>
        <v>12.96</v>
      </c>
      <c r="CB96" s="65">
        <f t="shared" si="233"/>
        <v>12.12</v>
      </c>
      <c r="CC96" s="65">
        <f t="shared" si="234"/>
        <v>12.96</v>
      </c>
      <c r="CD96" s="65">
        <f t="shared" si="235"/>
        <v>12.54</v>
      </c>
      <c r="CE96" s="65">
        <f t="shared" si="236"/>
        <v>12.96</v>
      </c>
      <c r="CF96" s="65">
        <f t="shared" si="237"/>
        <v>12.54</v>
      </c>
      <c r="CG96" s="65">
        <f t="shared" si="238"/>
        <v>12.96</v>
      </c>
      <c r="CH96" s="65">
        <f t="shared" si="239"/>
        <v>12.96</v>
      </c>
      <c r="CI96" s="65">
        <f t="shared" si="240"/>
        <v>12.54</v>
      </c>
      <c r="CJ96" s="65">
        <f t="shared" si="241"/>
        <v>12.96</v>
      </c>
      <c r="CK96" s="65">
        <f t="shared" si="242"/>
        <v>12.54</v>
      </c>
      <c r="CL96" s="65">
        <f t="shared" si="243"/>
        <v>12.96</v>
      </c>
      <c r="CM96" s="65">
        <f t="shared" si="244"/>
        <v>153</v>
      </c>
      <c r="CN96" s="66">
        <f t="shared" si="245"/>
        <v>316.45</v>
      </c>
      <c r="CO96" s="65">
        <f t="shared" si="246"/>
        <v>12.96</v>
      </c>
      <c r="CP96" s="65">
        <f t="shared" si="247"/>
        <v>11.7</v>
      </c>
      <c r="CQ96" s="65">
        <f t="shared" si="248"/>
        <v>12.96</v>
      </c>
      <c r="CR96" s="65">
        <f t="shared" si="249"/>
        <v>12.54</v>
      </c>
      <c r="CS96" s="67">
        <f t="shared" si="250"/>
        <v>12.96</v>
      </c>
      <c r="CT96" s="65">
        <f t="shared" si="251"/>
        <v>12.54</v>
      </c>
      <c r="CU96" s="65">
        <f t="shared" si="252"/>
        <v>12.96</v>
      </c>
      <c r="CV96" s="65">
        <f t="shared" si="253"/>
        <v>12.96</v>
      </c>
      <c r="CW96" s="65">
        <f t="shared" si="254"/>
        <v>12.54</v>
      </c>
      <c r="CX96" s="65">
        <f t="shared" si="255"/>
        <v>12.96</v>
      </c>
      <c r="CY96" s="65">
        <f t="shared" si="256"/>
        <v>12.54</v>
      </c>
      <c r="CZ96" s="65">
        <f t="shared" si="257"/>
        <v>12.96</v>
      </c>
      <c r="DA96" s="66">
        <f t="shared" si="258"/>
        <v>152.58000000000001</v>
      </c>
      <c r="DB96" s="66">
        <f t="shared" si="259"/>
        <v>469.03</v>
      </c>
      <c r="DC96" s="65">
        <f t="shared" si="260"/>
        <v>12.96</v>
      </c>
      <c r="DD96" s="65">
        <f t="shared" si="261"/>
        <v>11.7</v>
      </c>
      <c r="DE96" s="65">
        <f t="shared" si="262"/>
        <v>12.96</v>
      </c>
      <c r="DF96" s="65">
        <f t="shared" si="263"/>
        <v>12.54</v>
      </c>
      <c r="DG96" s="65">
        <f t="shared" si="264"/>
        <v>12.96</v>
      </c>
      <c r="DH96" s="65">
        <f t="shared" si="265"/>
        <v>12.54</v>
      </c>
      <c r="DI96" s="65">
        <f t="shared" si="266"/>
        <v>12.96</v>
      </c>
      <c r="DJ96" s="65">
        <f t="shared" si="267"/>
        <v>12.96</v>
      </c>
      <c r="DK96" s="65">
        <f t="shared" si="268"/>
        <v>12.54</v>
      </c>
      <c r="DL96" s="65">
        <f t="shared" si="272"/>
        <v>12.96</v>
      </c>
      <c r="DM96" s="65">
        <f t="shared" si="273"/>
        <v>12.54</v>
      </c>
      <c r="DN96" s="65">
        <f t="shared" si="274"/>
        <v>12.96</v>
      </c>
      <c r="DO96" s="66">
        <f t="shared" si="269"/>
        <v>152.58000000000001</v>
      </c>
      <c r="DP96" s="65">
        <f t="shared" si="270"/>
        <v>621.61</v>
      </c>
      <c r="DQ96" s="65">
        <f t="shared" si="271"/>
        <v>225.89</v>
      </c>
    </row>
    <row r="97" spans="1:121" ht="16.5" x14ac:dyDescent="0.15">
      <c r="A97" s="10">
        <v>42031</v>
      </c>
      <c r="B97" s="11" t="s">
        <v>295</v>
      </c>
      <c r="C97" s="11" t="s">
        <v>296</v>
      </c>
      <c r="D97" s="10" t="s">
        <v>118</v>
      </c>
      <c r="E97" s="18" t="s">
        <v>297</v>
      </c>
      <c r="F97" s="139">
        <v>11200</v>
      </c>
      <c r="G97" s="65">
        <f t="shared" si="199"/>
        <v>1120</v>
      </c>
      <c r="H97" s="65">
        <f t="shared" si="200"/>
        <v>10080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65"/>
      <c r="AY97" s="10"/>
      <c r="AZ97" s="10"/>
      <c r="BA97" s="65"/>
      <c r="BB97" s="65"/>
      <c r="BC97" s="65"/>
      <c r="BD97" s="65"/>
      <c r="BE97" s="65"/>
      <c r="BF97" s="65"/>
      <c r="BG97" s="65"/>
      <c r="BH97" s="65"/>
      <c r="BI97" s="65"/>
      <c r="BJ97" s="65">
        <v>0</v>
      </c>
      <c r="BK97" s="65">
        <v>0</v>
      </c>
      <c r="BL97" s="65">
        <f t="shared" si="217"/>
        <v>0</v>
      </c>
      <c r="BM97" s="65">
        <f>ROUND((H97/5/365*4),2)</f>
        <v>22.09</v>
      </c>
      <c r="BN97" s="65">
        <f t="shared" si="219"/>
        <v>154.65</v>
      </c>
      <c r="BO97" s="65">
        <f t="shared" si="220"/>
        <v>171.22</v>
      </c>
      <c r="BP97" s="65">
        <f t="shared" si="221"/>
        <v>165.7</v>
      </c>
      <c r="BQ97" s="65">
        <f t="shared" si="222"/>
        <v>171.22</v>
      </c>
      <c r="BR97" s="65">
        <f t="shared" si="223"/>
        <v>165.7</v>
      </c>
      <c r="BS97" s="65">
        <f t="shared" si="224"/>
        <v>171.22</v>
      </c>
      <c r="BT97" s="65">
        <f t="shared" si="225"/>
        <v>171.22</v>
      </c>
      <c r="BU97" s="65">
        <f t="shared" si="226"/>
        <v>165.7</v>
      </c>
      <c r="BV97" s="65">
        <f t="shared" si="227"/>
        <v>171.22</v>
      </c>
      <c r="BW97" s="65">
        <f t="shared" si="228"/>
        <v>165.7</v>
      </c>
      <c r="BX97" s="65">
        <f t="shared" si="229"/>
        <v>171.22</v>
      </c>
      <c r="BY97" s="65">
        <f t="shared" si="230"/>
        <v>1866.8600000000004</v>
      </c>
      <c r="BZ97" s="65">
        <f t="shared" si="231"/>
        <v>1866.86</v>
      </c>
      <c r="CA97" s="65">
        <f t="shared" si="232"/>
        <v>171.22</v>
      </c>
      <c r="CB97" s="65">
        <f t="shared" si="233"/>
        <v>160.18</v>
      </c>
      <c r="CC97" s="65">
        <f t="shared" si="234"/>
        <v>171.22</v>
      </c>
      <c r="CD97" s="65">
        <f t="shared" si="235"/>
        <v>165.7</v>
      </c>
      <c r="CE97" s="65">
        <f t="shared" si="236"/>
        <v>171.22</v>
      </c>
      <c r="CF97" s="65">
        <f t="shared" si="237"/>
        <v>165.7</v>
      </c>
      <c r="CG97" s="65">
        <f t="shared" si="238"/>
        <v>171.22</v>
      </c>
      <c r="CH97" s="65">
        <f t="shared" si="239"/>
        <v>171.22</v>
      </c>
      <c r="CI97" s="65">
        <f t="shared" si="240"/>
        <v>165.7</v>
      </c>
      <c r="CJ97" s="65">
        <f t="shared" si="241"/>
        <v>171.22</v>
      </c>
      <c r="CK97" s="65">
        <f t="shared" si="242"/>
        <v>165.7</v>
      </c>
      <c r="CL97" s="65">
        <f t="shared" si="243"/>
        <v>171.22</v>
      </c>
      <c r="CM97" s="65">
        <f t="shared" si="244"/>
        <v>2021.5200000000002</v>
      </c>
      <c r="CN97" s="66">
        <f t="shared" si="245"/>
        <v>3888.38</v>
      </c>
      <c r="CO97" s="65">
        <f t="shared" si="246"/>
        <v>171.22</v>
      </c>
      <c r="CP97" s="65">
        <f t="shared" si="247"/>
        <v>154.65</v>
      </c>
      <c r="CQ97" s="65">
        <f t="shared" si="248"/>
        <v>171.22</v>
      </c>
      <c r="CR97" s="65">
        <f t="shared" si="249"/>
        <v>165.7</v>
      </c>
      <c r="CS97" s="67">
        <f t="shared" si="250"/>
        <v>171.22</v>
      </c>
      <c r="CT97" s="65">
        <f t="shared" si="251"/>
        <v>165.7</v>
      </c>
      <c r="CU97" s="65">
        <f t="shared" si="252"/>
        <v>171.22</v>
      </c>
      <c r="CV97" s="65">
        <f t="shared" si="253"/>
        <v>171.22</v>
      </c>
      <c r="CW97" s="65">
        <f t="shared" si="254"/>
        <v>165.7</v>
      </c>
      <c r="CX97" s="65">
        <f t="shared" si="255"/>
        <v>171.22</v>
      </c>
      <c r="CY97" s="65">
        <f t="shared" si="256"/>
        <v>165.7</v>
      </c>
      <c r="CZ97" s="65">
        <f t="shared" si="257"/>
        <v>171.22</v>
      </c>
      <c r="DA97" s="66">
        <f t="shared" si="258"/>
        <v>2015.9900000000002</v>
      </c>
      <c r="DB97" s="66">
        <f t="shared" si="259"/>
        <v>5904.37</v>
      </c>
      <c r="DC97" s="65">
        <f t="shared" si="260"/>
        <v>171.22</v>
      </c>
      <c r="DD97" s="65">
        <f t="shared" si="261"/>
        <v>154.65</v>
      </c>
      <c r="DE97" s="65">
        <f t="shared" si="262"/>
        <v>171.22</v>
      </c>
      <c r="DF97" s="65">
        <f t="shared" si="263"/>
        <v>165.7</v>
      </c>
      <c r="DG97" s="65">
        <f t="shared" si="264"/>
        <v>171.22</v>
      </c>
      <c r="DH97" s="65">
        <f t="shared" si="265"/>
        <v>165.7</v>
      </c>
      <c r="DI97" s="65">
        <f t="shared" si="266"/>
        <v>171.22</v>
      </c>
      <c r="DJ97" s="65">
        <f t="shared" si="267"/>
        <v>171.22</v>
      </c>
      <c r="DK97" s="65">
        <f t="shared" si="268"/>
        <v>165.7</v>
      </c>
      <c r="DL97" s="65">
        <f t="shared" si="272"/>
        <v>171.22</v>
      </c>
      <c r="DM97" s="65">
        <f t="shared" si="273"/>
        <v>165.7</v>
      </c>
      <c r="DN97" s="65">
        <f t="shared" si="274"/>
        <v>171.22</v>
      </c>
      <c r="DO97" s="66">
        <f t="shared" si="269"/>
        <v>2015.9900000000002</v>
      </c>
      <c r="DP97" s="65">
        <f t="shared" si="270"/>
        <v>7920.36</v>
      </c>
      <c r="DQ97" s="65">
        <f t="shared" si="271"/>
        <v>3279.6400000000003</v>
      </c>
    </row>
    <row r="98" spans="1:121" ht="8.25" x14ac:dyDescent="0.15">
      <c r="A98" s="10">
        <v>42051</v>
      </c>
      <c r="B98" s="18" t="s">
        <v>298</v>
      </c>
      <c r="C98" s="11" t="s">
        <v>299</v>
      </c>
      <c r="D98" s="10" t="s">
        <v>300</v>
      </c>
      <c r="E98" s="11" t="s">
        <v>301</v>
      </c>
      <c r="F98" s="139">
        <v>12784</v>
      </c>
      <c r="G98" s="65">
        <f t="shared" si="199"/>
        <v>1278.4000000000001</v>
      </c>
      <c r="H98" s="65">
        <f t="shared" si="200"/>
        <v>11505.6</v>
      </c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65"/>
      <c r="AY98" s="10"/>
      <c r="AZ98" s="10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>
        <v>0</v>
      </c>
      <c r="BN98" s="65">
        <f>ROUND((H98/5/365*12),2)</f>
        <v>75.650000000000006</v>
      </c>
      <c r="BO98" s="65">
        <f t="shared" si="220"/>
        <v>195.44</v>
      </c>
      <c r="BP98" s="65">
        <f t="shared" si="221"/>
        <v>189.13</v>
      </c>
      <c r="BQ98" s="65">
        <f t="shared" si="222"/>
        <v>195.44</v>
      </c>
      <c r="BR98" s="65">
        <f t="shared" si="223"/>
        <v>189.13</v>
      </c>
      <c r="BS98" s="65">
        <f t="shared" si="224"/>
        <v>195.44</v>
      </c>
      <c r="BT98" s="65">
        <f t="shared" si="225"/>
        <v>195.44</v>
      </c>
      <c r="BU98" s="65">
        <f t="shared" si="226"/>
        <v>189.13</v>
      </c>
      <c r="BV98" s="65">
        <f t="shared" si="227"/>
        <v>195.44</v>
      </c>
      <c r="BW98" s="65">
        <f t="shared" si="228"/>
        <v>189.13</v>
      </c>
      <c r="BX98" s="65">
        <f t="shared" si="229"/>
        <v>195.44</v>
      </c>
      <c r="BY98" s="65">
        <f t="shared" si="230"/>
        <v>2004.8100000000004</v>
      </c>
      <c r="BZ98" s="65">
        <f t="shared" si="231"/>
        <v>2004.81</v>
      </c>
      <c r="CA98" s="65">
        <f t="shared" si="232"/>
        <v>195.44</v>
      </c>
      <c r="CB98" s="65">
        <f t="shared" si="233"/>
        <v>182.83</v>
      </c>
      <c r="CC98" s="65">
        <f t="shared" si="234"/>
        <v>195.44</v>
      </c>
      <c r="CD98" s="65">
        <f t="shared" si="235"/>
        <v>189.13</v>
      </c>
      <c r="CE98" s="65">
        <f t="shared" si="236"/>
        <v>195.44</v>
      </c>
      <c r="CF98" s="65">
        <f t="shared" si="237"/>
        <v>189.13</v>
      </c>
      <c r="CG98" s="65">
        <f t="shared" si="238"/>
        <v>195.44</v>
      </c>
      <c r="CH98" s="65">
        <f t="shared" si="239"/>
        <v>195.44</v>
      </c>
      <c r="CI98" s="65">
        <f t="shared" si="240"/>
        <v>189.13</v>
      </c>
      <c r="CJ98" s="65">
        <f t="shared" si="241"/>
        <v>195.44</v>
      </c>
      <c r="CK98" s="65">
        <f t="shared" si="242"/>
        <v>189.13</v>
      </c>
      <c r="CL98" s="65">
        <f t="shared" si="243"/>
        <v>195.44</v>
      </c>
      <c r="CM98" s="65">
        <f t="shared" si="244"/>
        <v>2307.4300000000003</v>
      </c>
      <c r="CN98" s="66">
        <f t="shared" si="245"/>
        <v>4312.24</v>
      </c>
      <c r="CO98" s="65">
        <f t="shared" si="246"/>
        <v>195.44</v>
      </c>
      <c r="CP98" s="65">
        <f t="shared" si="247"/>
        <v>176.52</v>
      </c>
      <c r="CQ98" s="65">
        <f t="shared" si="248"/>
        <v>195.44</v>
      </c>
      <c r="CR98" s="65">
        <f t="shared" si="249"/>
        <v>189.13</v>
      </c>
      <c r="CS98" s="67">
        <f t="shared" si="250"/>
        <v>195.44</v>
      </c>
      <c r="CT98" s="65">
        <f t="shared" si="251"/>
        <v>189.13</v>
      </c>
      <c r="CU98" s="65">
        <f t="shared" si="252"/>
        <v>195.44</v>
      </c>
      <c r="CV98" s="65">
        <f t="shared" si="253"/>
        <v>195.44</v>
      </c>
      <c r="CW98" s="65">
        <f t="shared" si="254"/>
        <v>189.13</v>
      </c>
      <c r="CX98" s="65">
        <f t="shared" si="255"/>
        <v>195.44</v>
      </c>
      <c r="CY98" s="65">
        <f t="shared" si="256"/>
        <v>189.13</v>
      </c>
      <c r="CZ98" s="65">
        <f t="shared" si="257"/>
        <v>195.44</v>
      </c>
      <c r="DA98" s="66">
        <f t="shared" si="258"/>
        <v>2301.1200000000003</v>
      </c>
      <c r="DB98" s="66">
        <f t="shared" si="259"/>
        <v>6613.36</v>
      </c>
      <c r="DC98" s="65">
        <f t="shared" si="260"/>
        <v>195.44</v>
      </c>
      <c r="DD98" s="65">
        <f t="shared" si="261"/>
        <v>176.52</v>
      </c>
      <c r="DE98" s="65">
        <f t="shared" si="262"/>
        <v>195.44</v>
      </c>
      <c r="DF98" s="65">
        <f t="shared" si="263"/>
        <v>189.13</v>
      </c>
      <c r="DG98" s="65">
        <f t="shared" si="264"/>
        <v>195.44</v>
      </c>
      <c r="DH98" s="65">
        <f t="shared" si="265"/>
        <v>189.13</v>
      </c>
      <c r="DI98" s="65">
        <f t="shared" si="266"/>
        <v>195.44</v>
      </c>
      <c r="DJ98" s="65">
        <f t="shared" si="267"/>
        <v>195.44</v>
      </c>
      <c r="DK98" s="65">
        <f t="shared" si="268"/>
        <v>189.13</v>
      </c>
      <c r="DL98" s="65">
        <f t="shared" si="272"/>
        <v>195.44</v>
      </c>
      <c r="DM98" s="65">
        <f t="shared" si="273"/>
        <v>189.13</v>
      </c>
      <c r="DN98" s="65">
        <f t="shared" si="274"/>
        <v>195.44</v>
      </c>
      <c r="DO98" s="66">
        <f t="shared" si="269"/>
        <v>2301.1200000000003</v>
      </c>
      <c r="DP98" s="65">
        <f t="shared" si="270"/>
        <v>8914.48</v>
      </c>
      <c r="DQ98" s="65">
        <f t="shared" si="271"/>
        <v>3869.5200000000004</v>
      </c>
    </row>
    <row r="99" spans="1:121" ht="74.25" x14ac:dyDescent="0.15">
      <c r="A99" s="10">
        <v>42163</v>
      </c>
      <c r="B99" s="18" t="s">
        <v>246</v>
      </c>
      <c r="C99" s="18" t="s">
        <v>302</v>
      </c>
      <c r="D99" s="11" t="s">
        <v>303</v>
      </c>
      <c r="E99" s="19" t="s">
        <v>304</v>
      </c>
      <c r="F99" s="139">
        <v>1220</v>
      </c>
      <c r="G99" s="65">
        <f t="shared" si="199"/>
        <v>122</v>
      </c>
      <c r="H99" s="65">
        <f t="shared" si="200"/>
        <v>1098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65"/>
      <c r="AY99" s="10"/>
      <c r="AZ99" s="10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>
        <v>0</v>
      </c>
      <c r="BR99" s="65">
        <f t="shared" ref="BR99:BR110" si="276">ROUND((H99/5/365*22),2)</f>
        <v>13.24</v>
      </c>
      <c r="BS99" s="65">
        <f t="shared" si="224"/>
        <v>18.649999999999999</v>
      </c>
      <c r="BT99" s="65">
        <f t="shared" si="225"/>
        <v>18.649999999999999</v>
      </c>
      <c r="BU99" s="65">
        <f t="shared" si="226"/>
        <v>18.05</v>
      </c>
      <c r="BV99" s="65">
        <f t="shared" si="227"/>
        <v>18.649999999999999</v>
      </c>
      <c r="BW99" s="65">
        <f t="shared" si="228"/>
        <v>18.05</v>
      </c>
      <c r="BX99" s="65">
        <f t="shared" si="229"/>
        <v>18.649999999999999</v>
      </c>
      <c r="BY99" s="65">
        <f t="shared" si="230"/>
        <v>123.94</v>
      </c>
      <c r="BZ99" s="65">
        <f t="shared" si="231"/>
        <v>123.94</v>
      </c>
      <c r="CA99" s="65">
        <f t="shared" si="232"/>
        <v>18.649999999999999</v>
      </c>
      <c r="CB99" s="65">
        <f t="shared" si="233"/>
        <v>17.45</v>
      </c>
      <c r="CC99" s="65">
        <f t="shared" si="234"/>
        <v>18.649999999999999</v>
      </c>
      <c r="CD99" s="65">
        <f t="shared" si="235"/>
        <v>18.05</v>
      </c>
      <c r="CE99" s="65">
        <f t="shared" si="236"/>
        <v>18.649999999999999</v>
      </c>
      <c r="CF99" s="65">
        <f t="shared" si="237"/>
        <v>18.05</v>
      </c>
      <c r="CG99" s="65">
        <f t="shared" si="238"/>
        <v>18.649999999999999</v>
      </c>
      <c r="CH99" s="65">
        <f t="shared" si="239"/>
        <v>18.649999999999999</v>
      </c>
      <c r="CI99" s="65">
        <f t="shared" si="240"/>
        <v>18.05</v>
      </c>
      <c r="CJ99" s="65">
        <f t="shared" si="241"/>
        <v>18.649999999999999</v>
      </c>
      <c r="CK99" s="65">
        <f t="shared" si="242"/>
        <v>18.05</v>
      </c>
      <c r="CL99" s="65">
        <f t="shared" si="243"/>
        <v>18.649999999999999</v>
      </c>
      <c r="CM99" s="65">
        <f t="shared" si="244"/>
        <v>220.20000000000002</v>
      </c>
      <c r="CN99" s="66">
        <f t="shared" si="245"/>
        <v>344.14</v>
      </c>
      <c r="CO99" s="65">
        <f t="shared" si="246"/>
        <v>18.649999999999999</v>
      </c>
      <c r="CP99" s="65">
        <f t="shared" si="247"/>
        <v>16.850000000000001</v>
      </c>
      <c r="CQ99" s="65">
        <f t="shared" si="248"/>
        <v>18.649999999999999</v>
      </c>
      <c r="CR99" s="65">
        <f t="shared" si="249"/>
        <v>18.05</v>
      </c>
      <c r="CS99" s="67">
        <f t="shared" si="250"/>
        <v>18.649999999999999</v>
      </c>
      <c r="CT99" s="65">
        <f t="shared" si="251"/>
        <v>18.05</v>
      </c>
      <c r="CU99" s="65">
        <f t="shared" si="252"/>
        <v>18.649999999999999</v>
      </c>
      <c r="CV99" s="65">
        <f t="shared" si="253"/>
        <v>18.649999999999999</v>
      </c>
      <c r="CW99" s="65">
        <f t="shared" si="254"/>
        <v>18.05</v>
      </c>
      <c r="CX99" s="65">
        <f t="shared" si="255"/>
        <v>18.649999999999999</v>
      </c>
      <c r="CY99" s="65">
        <f t="shared" si="256"/>
        <v>18.05</v>
      </c>
      <c r="CZ99" s="65">
        <f t="shared" si="257"/>
        <v>18.649999999999999</v>
      </c>
      <c r="DA99" s="66">
        <f t="shared" si="258"/>
        <v>219.60000000000002</v>
      </c>
      <c r="DB99" s="66">
        <f t="shared" si="259"/>
        <v>563.74</v>
      </c>
      <c r="DC99" s="65">
        <f t="shared" si="260"/>
        <v>18.649999999999999</v>
      </c>
      <c r="DD99" s="65">
        <f t="shared" si="261"/>
        <v>16.850000000000001</v>
      </c>
      <c r="DE99" s="65">
        <f t="shared" si="262"/>
        <v>18.649999999999999</v>
      </c>
      <c r="DF99" s="65">
        <f t="shared" si="263"/>
        <v>18.05</v>
      </c>
      <c r="DG99" s="65">
        <f t="shared" si="264"/>
        <v>18.649999999999999</v>
      </c>
      <c r="DH99" s="65">
        <f t="shared" si="265"/>
        <v>18.05</v>
      </c>
      <c r="DI99" s="65">
        <f t="shared" si="266"/>
        <v>18.649999999999999</v>
      </c>
      <c r="DJ99" s="65">
        <f t="shared" si="267"/>
        <v>18.649999999999999</v>
      </c>
      <c r="DK99" s="65">
        <f t="shared" si="268"/>
        <v>18.05</v>
      </c>
      <c r="DL99" s="65">
        <f t="shared" si="272"/>
        <v>18.649999999999999</v>
      </c>
      <c r="DM99" s="65">
        <f t="shared" si="273"/>
        <v>18.05</v>
      </c>
      <c r="DN99" s="65">
        <f t="shared" si="274"/>
        <v>18.649999999999999</v>
      </c>
      <c r="DO99" s="66">
        <f t="shared" si="269"/>
        <v>219.60000000000002</v>
      </c>
      <c r="DP99" s="65">
        <f t="shared" si="270"/>
        <v>783.34</v>
      </c>
      <c r="DQ99" s="65">
        <f t="shared" si="271"/>
        <v>436.65999999999997</v>
      </c>
    </row>
    <row r="100" spans="1:121" ht="74.25" x14ac:dyDescent="0.15">
      <c r="A100" s="10">
        <v>42163</v>
      </c>
      <c r="B100" s="18" t="s">
        <v>246</v>
      </c>
      <c r="C100" s="18" t="s">
        <v>305</v>
      </c>
      <c r="D100" s="11" t="s">
        <v>139</v>
      </c>
      <c r="E100" s="19" t="s">
        <v>306</v>
      </c>
      <c r="F100" s="139">
        <v>1220</v>
      </c>
      <c r="G100" s="65">
        <f t="shared" si="199"/>
        <v>122</v>
      </c>
      <c r="H100" s="65">
        <f t="shared" si="200"/>
        <v>1098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65"/>
      <c r="AY100" s="10"/>
      <c r="AZ100" s="10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>
        <v>0</v>
      </c>
      <c r="BR100" s="65">
        <f t="shared" si="276"/>
        <v>13.24</v>
      </c>
      <c r="BS100" s="65">
        <f t="shared" si="224"/>
        <v>18.649999999999999</v>
      </c>
      <c r="BT100" s="65">
        <f t="shared" si="225"/>
        <v>18.649999999999999</v>
      </c>
      <c r="BU100" s="65">
        <f t="shared" si="226"/>
        <v>18.05</v>
      </c>
      <c r="BV100" s="65">
        <f t="shared" si="227"/>
        <v>18.649999999999999</v>
      </c>
      <c r="BW100" s="65">
        <f t="shared" si="228"/>
        <v>18.05</v>
      </c>
      <c r="BX100" s="65">
        <f t="shared" si="229"/>
        <v>18.649999999999999</v>
      </c>
      <c r="BY100" s="65">
        <f t="shared" si="230"/>
        <v>123.94</v>
      </c>
      <c r="BZ100" s="65">
        <f t="shared" si="231"/>
        <v>123.94</v>
      </c>
      <c r="CA100" s="65">
        <f t="shared" si="232"/>
        <v>18.649999999999999</v>
      </c>
      <c r="CB100" s="65">
        <f t="shared" si="233"/>
        <v>17.45</v>
      </c>
      <c r="CC100" s="65">
        <f t="shared" si="234"/>
        <v>18.649999999999999</v>
      </c>
      <c r="CD100" s="65">
        <f t="shared" si="235"/>
        <v>18.05</v>
      </c>
      <c r="CE100" s="65">
        <f t="shared" si="236"/>
        <v>18.649999999999999</v>
      </c>
      <c r="CF100" s="65">
        <f t="shared" si="237"/>
        <v>18.05</v>
      </c>
      <c r="CG100" s="65">
        <f t="shared" si="238"/>
        <v>18.649999999999999</v>
      </c>
      <c r="CH100" s="65">
        <f t="shared" si="239"/>
        <v>18.649999999999999</v>
      </c>
      <c r="CI100" s="65">
        <f t="shared" si="240"/>
        <v>18.05</v>
      </c>
      <c r="CJ100" s="65">
        <f t="shared" si="241"/>
        <v>18.649999999999999</v>
      </c>
      <c r="CK100" s="65">
        <f t="shared" si="242"/>
        <v>18.05</v>
      </c>
      <c r="CL100" s="65">
        <f t="shared" si="243"/>
        <v>18.649999999999999</v>
      </c>
      <c r="CM100" s="65">
        <f t="shared" si="244"/>
        <v>220.20000000000002</v>
      </c>
      <c r="CN100" s="66">
        <f t="shared" si="245"/>
        <v>344.14</v>
      </c>
      <c r="CO100" s="65">
        <f t="shared" si="246"/>
        <v>18.649999999999999</v>
      </c>
      <c r="CP100" s="65">
        <f t="shared" si="247"/>
        <v>16.850000000000001</v>
      </c>
      <c r="CQ100" s="65">
        <f t="shared" si="248"/>
        <v>18.649999999999999</v>
      </c>
      <c r="CR100" s="65">
        <f t="shared" si="249"/>
        <v>18.05</v>
      </c>
      <c r="CS100" s="67">
        <f t="shared" si="250"/>
        <v>18.649999999999999</v>
      </c>
      <c r="CT100" s="65">
        <f t="shared" si="251"/>
        <v>18.05</v>
      </c>
      <c r="CU100" s="65">
        <f t="shared" si="252"/>
        <v>18.649999999999999</v>
      </c>
      <c r="CV100" s="65">
        <f t="shared" si="253"/>
        <v>18.649999999999999</v>
      </c>
      <c r="CW100" s="65">
        <f t="shared" si="254"/>
        <v>18.05</v>
      </c>
      <c r="CX100" s="65">
        <f t="shared" si="255"/>
        <v>18.649999999999999</v>
      </c>
      <c r="CY100" s="65">
        <f t="shared" si="256"/>
        <v>18.05</v>
      </c>
      <c r="CZ100" s="65">
        <f t="shared" si="257"/>
        <v>18.649999999999999</v>
      </c>
      <c r="DA100" s="66">
        <f t="shared" si="258"/>
        <v>219.60000000000002</v>
      </c>
      <c r="DB100" s="66">
        <f t="shared" si="259"/>
        <v>563.74</v>
      </c>
      <c r="DC100" s="65">
        <f t="shared" si="260"/>
        <v>18.649999999999999</v>
      </c>
      <c r="DD100" s="65">
        <f t="shared" si="261"/>
        <v>16.850000000000001</v>
      </c>
      <c r="DE100" s="65">
        <f t="shared" si="262"/>
        <v>18.649999999999999</v>
      </c>
      <c r="DF100" s="65">
        <f t="shared" si="263"/>
        <v>18.05</v>
      </c>
      <c r="DG100" s="65">
        <f t="shared" si="264"/>
        <v>18.649999999999999</v>
      </c>
      <c r="DH100" s="65">
        <f t="shared" si="265"/>
        <v>18.05</v>
      </c>
      <c r="DI100" s="65">
        <f t="shared" si="266"/>
        <v>18.649999999999999</v>
      </c>
      <c r="DJ100" s="65">
        <f t="shared" si="267"/>
        <v>18.649999999999999</v>
      </c>
      <c r="DK100" s="65">
        <f t="shared" si="268"/>
        <v>18.05</v>
      </c>
      <c r="DL100" s="65">
        <f t="shared" si="272"/>
        <v>18.649999999999999</v>
      </c>
      <c r="DM100" s="65">
        <f t="shared" si="273"/>
        <v>18.05</v>
      </c>
      <c r="DN100" s="65">
        <f t="shared" si="274"/>
        <v>18.649999999999999</v>
      </c>
      <c r="DO100" s="66">
        <f t="shared" si="269"/>
        <v>219.60000000000002</v>
      </c>
      <c r="DP100" s="65">
        <f t="shared" si="270"/>
        <v>783.34</v>
      </c>
      <c r="DQ100" s="65">
        <f t="shared" si="271"/>
        <v>436.65999999999997</v>
      </c>
    </row>
    <row r="101" spans="1:121" ht="74.25" x14ac:dyDescent="0.15">
      <c r="A101" s="10">
        <v>42163</v>
      </c>
      <c r="B101" s="18" t="s">
        <v>246</v>
      </c>
      <c r="C101" s="18" t="s">
        <v>307</v>
      </c>
      <c r="D101" s="11" t="s">
        <v>280</v>
      </c>
      <c r="E101" s="19" t="s">
        <v>308</v>
      </c>
      <c r="F101" s="139">
        <v>1220</v>
      </c>
      <c r="G101" s="65">
        <f t="shared" si="199"/>
        <v>122</v>
      </c>
      <c r="H101" s="65">
        <f t="shared" si="200"/>
        <v>1098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65"/>
      <c r="AY101" s="10"/>
      <c r="AZ101" s="10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>
        <v>0</v>
      </c>
      <c r="BR101" s="65">
        <f t="shared" si="276"/>
        <v>13.24</v>
      </c>
      <c r="BS101" s="65">
        <f t="shared" si="224"/>
        <v>18.649999999999999</v>
      </c>
      <c r="BT101" s="65">
        <f t="shared" si="225"/>
        <v>18.649999999999999</v>
      </c>
      <c r="BU101" s="65">
        <f t="shared" si="226"/>
        <v>18.05</v>
      </c>
      <c r="BV101" s="65">
        <f t="shared" si="227"/>
        <v>18.649999999999999</v>
      </c>
      <c r="BW101" s="65">
        <f t="shared" si="228"/>
        <v>18.05</v>
      </c>
      <c r="BX101" s="65">
        <f t="shared" si="229"/>
        <v>18.649999999999999</v>
      </c>
      <c r="BY101" s="65">
        <f t="shared" si="230"/>
        <v>123.94</v>
      </c>
      <c r="BZ101" s="65">
        <f t="shared" si="231"/>
        <v>123.94</v>
      </c>
      <c r="CA101" s="65">
        <f t="shared" si="232"/>
        <v>18.649999999999999</v>
      </c>
      <c r="CB101" s="65">
        <f t="shared" si="233"/>
        <v>17.45</v>
      </c>
      <c r="CC101" s="65">
        <f t="shared" si="234"/>
        <v>18.649999999999999</v>
      </c>
      <c r="CD101" s="65">
        <f t="shared" si="235"/>
        <v>18.05</v>
      </c>
      <c r="CE101" s="65">
        <f t="shared" si="236"/>
        <v>18.649999999999999</v>
      </c>
      <c r="CF101" s="65">
        <f t="shared" si="237"/>
        <v>18.05</v>
      </c>
      <c r="CG101" s="65">
        <f t="shared" si="238"/>
        <v>18.649999999999999</v>
      </c>
      <c r="CH101" s="65">
        <f t="shared" si="239"/>
        <v>18.649999999999999</v>
      </c>
      <c r="CI101" s="65">
        <f t="shared" si="240"/>
        <v>18.05</v>
      </c>
      <c r="CJ101" s="65">
        <f t="shared" si="241"/>
        <v>18.649999999999999</v>
      </c>
      <c r="CK101" s="65">
        <f t="shared" si="242"/>
        <v>18.05</v>
      </c>
      <c r="CL101" s="65">
        <f t="shared" si="243"/>
        <v>18.649999999999999</v>
      </c>
      <c r="CM101" s="65">
        <f t="shared" si="244"/>
        <v>220.20000000000002</v>
      </c>
      <c r="CN101" s="66">
        <f t="shared" si="245"/>
        <v>344.14</v>
      </c>
      <c r="CO101" s="65">
        <f t="shared" si="246"/>
        <v>18.649999999999999</v>
      </c>
      <c r="CP101" s="65">
        <f t="shared" si="247"/>
        <v>16.850000000000001</v>
      </c>
      <c r="CQ101" s="65">
        <f t="shared" si="248"/>
        <v>18.649999999999999</v>
      </c>
      <c r="CR101" s="65">
        <f t="shared" si="249"/>
        <v>18.05</v>
      </c>
      <c r="CS101" s="67">
        <f t="shared" si="250"/>
        <v>18.649999999999999</v>
      </c>
      <c r="CT101" s="65">
        <f t="shared" si="251"/>
        <v>18.05</v>
      </c>
      <c r="CU101" s="65">
        <f t="shared" si="252"/>
        <v>18.649999999999999</v>
      </c>
      <c r="CV101" s="65">
        <f t="shared" si="253"/>
        <v>18.649999999999999</v>
      </c>
      <c r="CW101" s="65">
        <f t="shared" si="254"/>
        <v>18.05</v>
      </c>
      <c r="CX101" s="65">
        <f t="shared" si="255"/>
        <v>18.649999999999999</v>
      </c>
      <c r="CY101" s="65">
        <f t="shared" si="256"/>
        <v>18.05</v>
      </c>
      <c r="CZ101" s="65">
        <f t="shared" si="257"/>
        <v>18.649999999999999</v>
      </c>
      <c r="DA101" s="66">
        <f t="shared" si="258"/>
        <v>219.60000000000002</v>
      </c>
      <c r="DB101" s="66">
        <f t="shared" si="259"/>
        <v>563.74</v>
      </c>
      <c r="DC101" s="65">
        <f t="shared" si="260"/>
        <v>18.649999999999999</v>
      </c>
      <c r="DD101" s="65">
        <f t="shared" si="261"/>
        <v>16.850000000000001</v>
      </c>
      <c r="DE101" s="65">
        <f t="shared" si="262"/>
        <v>18.649999999999999</v>
      </c>
      <c r="DF101" s="65">
        <f t="shared" si="263"/>
        <v>18.05</v>
      </c>
      <c r="DG101" s="65">
        <f t="shared" si="264"/>
        <v>18.649999999999999</v>
      </c>
      <c r="DH101" s="65">
        <f t="shared" si="265"/>
        <v>18.05</v>
      </c>
      <c r="DI101" s="65">
        <f t="shared" si="266"/>
        <v>18.649999999999999</v>
      </c>
      <c r="DJ101" s="65">
        <f t="shared" si="267"/>
        <v>18.649999999999999</v>
      </c>
      <c r="DK101" s="65">
        <f t="shared" si="268"/>
        <v>18.05</v>
      </c>
      <c r="DL101" s="65">
        <f t="shared" si="272"/>
        <v>18.649999999999999</v>
      </c>
      <c r="DM101" s="65">
        <f t="shared" si="273"/>
        <v>18.05</v>
      </c>
      <c r="DN101" s="65">
        <f t="shared" si="274"/>
        <v>18.649999999999999</v>
      </c>
      <c r="DO101" s="66">
        <f t="shared" si="269"/>
        <v>219.60000000000002</v>
      </c>
      <c r="DP101" s="65">
        <f t="shared" si="270"/>
        <v>783.34</v>
      </c>
      <c r="DQ101" s="65">
        <f t="shared" si="271"/>
        <v>436.65999999999997</v>
      </c>
    </row>
    <row r="102" spans="1:121" ht="74.25" x14ac:dyDescent="0.15">
      <c r="A102" s="10">
        <v>42163</v>
      </c>
      <c r="B102" s="18" t="s">
        <v>246</v>
      </c>
      <c r="C102" s="18" t="s">
        <v>309</v>
      </c>
      <c r="D102" s="11" t="s">
        <v>283</v>
      </c>
      <c r="E102" s="19" t="s">
        <v>310</v>
      </c>
      <c r="F102" s="139">
        <v>1220</v>
      </c>
      <c r="G102" s="65">
        <f t="shared" si="199"/>
        <v>122</v>
      </c>
      <c r="H102" s="65">
        <f t="shared" si="200"/>
        <v>1098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65"/>
      <c r="AY102" s="10"/>
      <c r="AZ102" s="10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>
        <v>0</v>
      </c>
      <c r="BR102" s="65">
        <f t="shared" si="276"/>
        <v>13.24</v>
      </c>
      <c r="BS102" s="65">
        <f t="shared" si="224"/>
        <v>18.649999999999999</v>
      </c>
      <c r="BT102" s="65">
        <f t="shared" si="225"/>
        <v>18.649999999999999</v>
      </c>
      <c r="BU102" s="65">
        <f t="shared" si="226"/>
        <v>18.05</v>
      </c>
      <c r="BV102" s="65">
        <f t="shared" si="227"/>
        <v>18.649999999999999</v>
      </c>
      <c r="BW102" s="65">
        <f t="shared" si="228"/>
        <v>18.05</v>
      </c>
      <c r="BX102" s="65">
        <f t="shared" si="229"/>
        <v>18.649999999999999</v>
      </c>
      <c r="BY102" s="65">
        <f t="shared" si="230"/>
        <v>123.94</v>
      </c>
      <c r="BZ102" s="65">
        <f t="shared" si="231"/>
        <v>123.94</v>
      </c>
      <c r="CA102" s="65">
        <f t="shared" si="232"/>
        <v>18.649999999999999</v>
      </c>
      <c r="CB102" s="65">
        <f t="shared" si="233"/>
        <v>17.45</v>
      </c>
      <c r="CC102" s="65">
        <f t="shared" si="234"/>
        <v>18.649999999999999</v>
      </c>
      <c r="CD102" s="65">
        <f t="shared" si="235"/>
        <v>18.05</v>
      </c>
      <c r="CE102" s="65">
        <f t="shared" si="236"/>
        <v>18.649999999999999</v>
      </c>
      <c r="CF102" s="65">
        <f t="shared" si="237"/>
        <v>18.05</v>
      </c>
      <c r="CG102" s="65">
        <f t="shared" si="238"/>
        <v>18.649999999999999</v>
      </c>
      <c r="CH102" s="65">
        <f t="shared" si="239"/>
        <v>18.649999999999999</v>
      </c>
      <c r="CI102" s="65">
        <f t="shared" si="240"/>
        <v>18.05</v>
      </c>
      <c r="CJ102" s="65">
        <f t="shared" si="241"/>
        <v>18.649999999999999</v>
      </c>
      <c r="CK102" s="65">
        <f t="shared" si="242"/>
        <v>18.05</v>
      </c>
      <c r="CL102" s="65">
        <f t="shared" si="243"/>
        <v>18.649999999999999</v>
      </c>
      <c r="CM102" s="65">
        <f t="shared" si="244"/>
        <v>220.20000000000002</v>
      </c>
      <c r="CN102" s="66">
        <f t="shared" si="245"/>
        <v>344.14</v>
      </c>
      <c r="CO102" s="65">
        <f t="shared" si="246"/>
        <v>18.649999999999999</v>
      </c>
      <c r="CP102" s="65">
        <f t="shared" si="247"/>
        <v>16.850000000000001</v>
      </c>
      <c r="CQ102" s="65">
        <f t="shared" si="248"/>
        <v>18.649999999999999</v>
      </c>
      <c r="CR102" s="65">
        <f t="shared" si="249"/>
        <v>18.05</v>
      </c>
      <c r="CS102" s="67">
        <f t="shared" si="250"/>
        <v>18.649999999999999</v>
      </c>
      <c r="CT102" s="65">
        <f t="shared" si="251"/>
        <v>18.05</v>
      </c>
      <c r="CU102" s="65">
        <f t="shared" si="252"/>
        <v>18.649999999999999</v>
      </c>
      <c r="CV102" s="65">
        <f t="shared" si="253"/>
        <v>18.649999999999999</v>
      </c>
      <c r="CW102" s="65">
        <f t="shared" si="254"/>
        <v>18.05</v>
      </c>
      <c r="CX102" s="65">
        <f t="shared" si="255"/>
        <v>18.649999999999999</v>
      </c>
      <c r="CY102" s="65">
        <f t="shared" si="256"/>
        <v>18.05</v>
      </c>
      <c r="CZ102" s="65">
        <f t="shared" si="257"/>
        <v>18.649999999999999</v>
      </c>
      <c r="DA102" s="66">
        <f t="shared" si="258"/>
        <v>219.60000000000002</v>
      </c>
      <c r="DB102" s="66">
        <f t="shared" si="259"/>
        <v>563.74</v>
      </c>
      <c r="DC102" s="65">
        <f t="shared" si="260"/>
        <v>18.649999999999999</v>
      </c>
      <c r="DD102" s="65">
        <f t="shared" si="261"/>
        <v>16.850000000000001</v>
      </c>
      <c r="DE102" s="65">
        <f t="shared" si="262"/>
        <v>18.649999999999999</v>
      </c>
      <c r="DF102" s="65">
        <f t="shared" si="263"/>
        <v>18.05</v>
      </c>
      <c r="DG102" s="65">
        <f t="shared" si="264"/>
        <v>18.649999999999999</v>
      </c>
      <c r="DH102" s="65">
        <f t="shared" si="265"/>
        <v>18.05</v>
      </c>
      <c r="DI102" s="65">
        <f t="shared" si="266"/>
        <v>18.649999999999999</v>
      </c>
      <c r="DJ102" s="65">
        <f t="shared" si="267"/>
        <v>18.649999999999999</v>
      </c>
      <c r="DK102" s="65">
        <f t="shared" si="268"/>
        <v>18.05</v>
      </c>
      <c r="DL102" s="65">
        <f t="shared" si="272"/>
        <v>18.649999999999999</v>
      </c>
      <c r="DM102" s="65">
        <f t="shared" si="273"/>
        <v>18.05</v>
      </c>
      <c r="DN102" s="65">
        <f t="shared" si="274"/>
        <v>18.649999999999999</v>
      </c>
      <c r="DO102" s="66">
        <f t="shared" si="269"/>
        <v>219.60000000000002</v>
      </c>
      <c r="DP102" s="65">
        <f t="shared" si="270"/>
        <v>783.34</v>
      </c>
      <c r="DQ102" s="65">
        <f t="shared" si="271"/>
        <v>436.65999999999997</v>
      </c>
    </row>
    <row r="103" spans="1:121" ht="74.25" x14ac:dyDescent="0.15">
      <c r="A103" s="10">
        <v>42163</v>
      </c>
      <c r="B103" s="18" t="s">
        <v>246</v>
      </c>
      <c r="C103" s="18" t="s">
        <v>311</v>
      </c>
      <c r="D103" s="11" t="s">
        <v>286</v>
      </c>
      <c r="E103" s="19" t="s">
        <v>312</v>
      </c>
      <c r="F103" s="139">
        <v>1220</v>
      </c>
      <c r="G103" s="65">
        <f t="shared" si="199"/>
        <v>122</v>
      </c>
      <c r="H103" s="65">
        <f t="shared" si="200"/>
        <v>1098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65"/>
      <c r="AY103" s="10"/>
      <c r="AZ103" s="10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>
        <v>0</v>
      </c>
      <c r="BR103" s="65">
        <f t="shared" si="276"/>
        <v>13.24</v>
      </c>
      <c r="BS103" s="65">
        <f t="shared" si="224"/>
        <v>18.649999999999999</v>
      </c>
      <c r="BT103" s="65">
        <f t="shared" si="225"/>
        <v>18.649999999999999</v>
      </c>
      <c r="BU103" s="65">
        <f t="shared" si="226"/>
        <v>18.05</v>
      </c>
      <c r="BV103" s="65">
        <f t="shared" si="227"/>
        <v>18.649999999999999</v>
      </c>
      <c r="BW103" s="65">
        <f t="shared" si="228"/>
        <v>18.05</v>
      </c>
      <c r="BX103" s="65">
        <f t="shared" si="229"/>
        <v>18.649999999999999</v>
      </c>
      <c r="BY103" s="65">
        <f t="shared" si="230"/>
        <v>123.94</v>
      </c>
      <c r="BZ103" s="65">
        <f t="shared" si="231"/>
        <v>123.94</v>
      </c>
      <c r="CA103" s="65">
        <f t="shared" si="232"/>
        <v>18.649999999999999</v>
      </c>
      <c r="CB103" s="65">
        <f t="shared" si="233"/>
        <v>17.45</v>
      </c>
      <c r="CC103" s="65">
        <f t="shared" si="234"/>
        <v>18.649999999999999</v>
      </c>
      <c r="CD103" s="65">
        <f t="shared" si="235"/>
        <v>18.05</v>
      </c>
      <c r="CE103" s="65">
        <f t="shared" si="236"/>
        <v>18.649999999999999</v>
      </c>
      <c r="CF103" s="65">
        <f t="shared" si="237"/>
        <v>18.05</v>
      </c>
      <c r="CG103" s="65">
        <f t="shared" si="238"/>
        <v>18.649999999999999</v>
      </c>
      <c r="CH103" s="65">
        <f t="shared" si="239"/>
        <v>18.649999999999999</v>
      </c>
      <c r="CI103" s="65">
        <f t="shared" si="240"/>
        <v>18.05</v>
      </c>
      <c r="CJ103" s="65">
        <f t="shared" si="241"/>
        <v>18.649999999999999</v>
      </c>
      <c r="CK103" s="65">
        <f t="shared" si="242"/>
        <v>18.05</v>
      </c>
      <c r="CL103" s="65">
        <f t="shared" si="243"/>
        <v>18.649999999999999</v>
      </c>
      <c r="CM103" s="65">
        <f t="shared" si="244"/>
        <v>220.20000000000002</v>
      </c>
      <c r="CN103" s="66">
        <f t="shared" si="245"/>
        <v>344.14</v>
      </c>
      <c r="CO103" s="65">
        <f t="shared" si="246"/>
        <v>18.649999999999999</v>
      </c>
      <c r="CP103" s="65">
        <f t="shared" si="247"/>
        <v>16.850000000000001</v>
      </c>
      <c r="CQ103" s="65">
        <f t="shared" si="248"/>
        <v>18.649999999999999</v>
      </c>
      <c r="CR103" s="65">
        <f t="shared" si="249"/>
        <v>18.05</v>
      </c>
      <c r="CS103" s="67">
        <f t="shared" si="250"/>
        <v>18.649999999999999</v>
      </c>
      <c r="CT103" s="65">
        <f t="shared" si="251"/>
        <v>18.05</v>
      </c>
      <c r="CU103" s="65">
        <f t="shared" si="252"/>
        <v>18.649999999999999</v>
      </c>
      <c r="CV103" s="65">
        <f t="shared" si="253"/>
        <v>18.649999999999999</v>
      </c>
      <c r="CW103" s="65">
        <f t="shared" si="254"/>
        <v>18.05</v>
      </c>
      <c r="CX103" s="65">
        <f t="shared" si="255"/>
        <v>18.649999999999999</v>
      </c>
      <c r="CY103" s="65">
        <f t="shared" si="256"/>
        <v>18.05</v>
      </c>
      <c r="CZ103" s="65">
        <f t="shared" si="257"/>
        <v>18.649999999999999</v>
      </c>
      <c r="DA103" s="66">
        <f t="shared" si="258"/>
        <v>219.60000000000002</v>
      </c>
      <c r="DB103" s="66">
        <f t="shared" si="259"/>
        <v>563.74</v>
      </c>
      <c r="DC103" s="65">
        <f t="shared" si="260"/>
        <v>18.649999999999999</v>
      </c>
      <c r="DD103" s="65">
        <f t="shared" si="261"/>
        <v>16.850000000000001</v>
      </c>
      <c r="DE103" s="65">
        <f t="shared" si="262"/>
        <v>18.649999999999999</v>
      </c>
      <c r="DF103" s="65">
        <f t="shared" si="263"/>
        <v>18.05</v>
      </c>
      <c r="DG103" s="65">
        <f t="shared" si="264"/>
        <v>18.649999999999999</v>
      </c>
      <c r="DH103" s="65">
        <f t="shared" si="265"/>
        <v>18.05</v>
      </c>
      <c r="DI103" s="65">
        <f t="shared" si="266"/>
        <v>18.649999999999999</v>
      </c>
      <c r="DJ103" s="65">
        <f t="shared" si="267"/>
        <v>18.649999999999999</v>
      </c>
      <c r="DK103" s="65">
        <f t="shared" si="268"/>
        <v>18.05</v>
      </c>
      <c r="DL103" s="65">
        <f t="shared" si="272"/>
        <v>18.649999999999999</v>
      </c>
      <c r="DM103" s="65">
        <f t="shared" si="273"/>
        <v>18.05</v>
      </c>
      <c r="DN103" s="65">
        <f t="shared" si="274"/>
        <v>18.649999999999999</v>
      </c>
      <c r="DO103" s="66">
        <f t="shared" si="269"/>
        <v>219.60000000000002</v>
      </c>
      <c r="DP103" s="65">
        <f t="shared" si="270"/>
        <v>783.34</v>
      </c>
      <c r="DQ103" s="65">
        <f t="shared" si="271"/>
        <v>436.65999999999997</v>
      </c>
    </row>
    <row r="104" spans="1:121" ht="74.25" x14ac:dyDescent="0.15">
      <c r="A104" s="10">
        <v>42163</v>
      </c>
      <c r="B104" s="18" t="s">
        <v>246</v>
      </c>
      <c r="C104" s="18" t="s">
        <v>313</v>
      </c>
      <c r="D104" s="11" t="s">
        <v>183</v>
      </c>
      <c r="E104" s="19" t="s">
        <v>314</v>
      </c>
      <c r="F104" s="139">
        <v>1220</v>
      </c>
      <c r="G104" s="65">
        <f t="shared" si="199"/>
        <v>122</v>
      </c>
      <c r="H104" s="65">
        <f t="shared" si="200"/>
        <v>1098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65"/>
      <c r="AY104" s="10"/>
      <c r="AZ104" s="10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>
        <v>0</v>
      </c>
      <c r="BR104" s="65">
        <f t="shared" si="276"/>
        <v>13.24</v>
      </c>
      <c r="BS104" s="65">
        <f t="shared" si="224"/>
        <v>18.649999999999999</v>
      </c>
      <c r="BT104" s="65">
        <f t="shared" si="225"/>
        <v>18.649999999999999</v>
      </c>
      <c r="BU104" s="65">
        <f t="shared" si="226"/>
        <v>18.05</v>
      </c>
      <c r="BV104" s="65">
        <f t="shared" si="227"/>
        <v>18.649999999999999</v>
      </c>
      <c r="BW104" s="65">
        <f t="shared" si="228"/>
        <v>18.05</v>
      </c>
      <c r="BX104" s="65">
        <f t="shared" si="229"/>
        <v>18.649999999999999</v>
      </c>
      <c r="BY104" s="65">
        <f t="shared" si="230"/>
        <v>123.94</v>
      </c>
      <c r="BZ104" s="65">
        <f t="shared" si="231"/>
        <v>123.94</v>
      </c>
      <c r="CA104" s="65">
        <f t="shared" si="232"/>
        <v>18.649999999999999</v>
      </c>
      <c r="CB104" s="65">
        <f t="shared" si="233"/>
        <v>17.45</v>
      </c>
      <c r="CC104" s="65">
        <f t="shared" si="234"/>
        <v>18.649999999999999</v>
      </c>
      <c r="CD104" s="65">
        <f t="shared" si="235"/>
        <v>18.05</v>
      </c>
      <c r="CE104" s="65">
        <f t="shared" si="236"/>
        <v>18.649999999999999</v>
      </c>
      <c r="CF104" s="65">
        <f t="shared" si="237"/>
        <v>18.05</v>
      </c>
      <c r="CG104" s="65">
        <f t="shared" si="238"/>
        <v>18.649999999999999</v>
      </c>
      <c r="CH104" s="65">
        <f t="shared" si="239"/>
        <v>18.649999999999999</v>
      </c>
      <c r="CI104" s="65">
        <f t="shared" si="240"/>
        <v>18.05</v>
      </c>
      <c r="CJ104" s="65">
        <f t="shared" si="241"/>
        <v>18.649999999999999</v>
      </c>
      <c r="CK104" s="65">
        <f t="shared" si="242"/>
        <v>18.05</v>
      </c>
      <c r="CL104" s="65">
        <f t="shared" si="243"/>
        <v>18.649999999999999</v>
      </c>
      <c r="CM104" s="65">
        <f t="shared" si="244"/>
        <v>220.20000000000002</v>
      </c>
      <c r="CN104" s="66">
        <f t="shared" si="245"/>
        <v>344.14</v>
      </c>
      <c r="CO104" s="65">
        <f t="shared" si="246"/>
        <v>18.649999999999999</v>
      </c>
      <c r="CP104" s="65">
        <f t="shared" si="247"/>
        <v>16.850000000000001</v>
      </c>
      <c r="CQ104" s="65">
        <f t="shared" si="248"/>
        <v>18.649999999999999</v>
      </c>
      <c r="CR104" s="65">
        <f t="shared" si="249"/>
        <v>18.05</v>
      </c>
      <c r="CS104" s="67">
        <f t="shared" si="250"/>
        <v>18.649999999999999</v>
      </c>
      <c r="CT104" s="65">
        <f t="shared" si="251"/>
        <v>18.05</v>
      </c>
      <c r="CU104" s="65">
        <f t="shared" si="252"/>
        <v>18.649999999999999</v>
      </c>
      <c r="CV104" s="65">
        <f t="shared" si="253"/>
        <v>18.649999999999999</v>
      </c>
      <c r="CW104" s="65">
        <f t="shared" si="254"/>
        <v>18.05</v>
      </c>
      <c r="CX104" s="65">
        <f t="shared" si="255"/>
        <v>18.649999999999999</v>
      </c>
      <c r="CY104" s="65">
        <f t="shared" si="256"/>
        <v>18.05</v>
      </c>
      <c r="CZ104" s="65">
        <f t="shared" si="257"/>
        <v>18.649999999999999</v>
      </c>
      <c r="DA104" s="66">
        <f t="shared" si="258"/>
        <v>219.60000000000002</v>
      </c>
      <c r="DB104" s="66">
        <f t="shared" si="259"/>
        <v>563.74</v>
      </c>
      <c r="DC104" s="65">
        <f t="shared" si="260"/>
        <v>18.649999999999999</v>
      </c>
      <c r="DD104" s="65">
        <f t="shared" si="261"/>
        <v>16.850000000000001</v>
      </c>
      <c r="DE104" s="65">
        <f t="shared" si="262"/>
        <v>18.649999999999999</v>
      </c>
      <c r="DF104" s="65">
        <f t="shared" si="263"/>
        <v>18.05</v>
      </c>
      <c r="DG104" s="65">
        <f t="shared" si="264"/>
        <v>18.649999999999999</v>
      </c>
      <c r="DH104" s="65">
        <f t="shared" si="265"/>
        <v>18.05</v>
      </c>
      <c r="DI104" s="65">
        <f t="shared" si="266"/>
        <v>18.649999999999999</v>
      </c>
      <c r="DJ104" s="65">
        <f t="shared" si="267"/>
        <v>18.649999999999999</v>
      </c>
      <c r="DK104" s="65">
        <f t="shared" si="268"/>
        <v>18.05</v>
      </c>
      <c r="DL104" s="65">
        <f t="shared" si="272"/>
        <v>18.649999999999999</v>
      </c>
      <c r="DM104" s="65">
        <f t="shared" si="273"/>
        <v>18.05</v>
      </c>
      <c r="DN104" s="65">
        <f t="shared" si="274"/>
        <v>18.649999999999999</v>
      </c>
      <c r="DO104" s="66">
        <f t="shared" si="269"/>
        <v>219.60000000000002</v>
      </c>
      <c r="DP104" s="65">
        <f t="shared" si="270"/>
        <v>783.34</v>
      </c>
      <c r="DQ104" s="65">
        <f t="shared" si="271"/>
        <v>436.65999999999997</v>
      </c>
    </row>
    <row r="105" spans="1:121" ht="74.25" x14ac:dyDescent="0.15">
      <c r="A105" s="10">
        <v>42163</v>
      </c>
      <c r="B105" s="18" t="s">
        <v>246</v>
      </c>
      <c r="C105" s="18" t="s">
        <v>315</v>
      </c>
      <c r="D105" s="11" t="s">
        <v>316</v>
      </c>
      <c r="E105" s="19" t="s">
        <v>317</v>
      </c>
      <c r="F105" s="139">
        <v>1220</v>
      </c>
      <c r="G105" s="65">
        <f t="shared" si="199"/>
        <v>122</v>
      </c>
      <c r="H105" s="65">
        <f t="shared" si="200"/>
        <v>1098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65"/>
      <c r="AY105" s="10"/>
      <c r="AZ105" s="10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>
        <v>0</v>
      </c>
      <c r="BR105" s="65">
        <f t="shared" si="276"/>
        <v>13.24</v>
      </c>
      <c r="BS105" s="65">
        <f t="shared" si="224"/>
        <v>18.649999999999999</v>
      </c>
      <c r="BT105" s="65">
        <f t="shared" si="225"/>
        <v>18.649999999999999</v>
      </c>
      <c r="BU105" s="65">
        <f t="shared" si="226"/>
        <v>18.05</v>
      </c>
      <c r="BV105" s="65">
        <f t="shared" si="227"/>
        <v>18.649999999999999</v>
      </c>
      <c r="BW105" s="65">
        <f t="shared" si="228"/>
        <v>18.05</v>
      </c>
      <c r="BX105" s="65">
        <f t="shared" si="229"/>
        <v>18.649999999999999</v>
      </c>
      <c r="BY105" s="65">
        <f t="shared" si="230"/>
        <v>123.94</v>
      </c>
      <c r="BZ105" s="65">
        <f t="shared" si="231"/>
        <v>123.94</v>
      </c>
      <c r="CA105" s="65">
        <f t="shared" si="232"/>
        <v>18.649999999999999</v>
      </c>
      <c r="CB105" s="65">
        <f t="shared" si="233"/>
        <v>17.45</v>
      </c>
      <c r="CC105" s="65">
        <f t="shared" si="234"/>
        <v>18.649999999999999</v>
      </c>
      <c r="CD105" s="65">
        <f t="shared" si="235"/>
        <v>18.05</v>
      </c>
      <c r="CE105" s="65">
        <f t="shared" si="236"/>
        <v>18.649999999999999</v>
      </c>
      <c r="CF105" s="65">
        <f t="shared" si="237"/>
        <v>18.05</v>
      </c>
      <c r="CG105" s="65">
        <f t="shared" si="238"/>
        <v>18.649999999999999</v>
      </c>
      <c r="CH105" s="65">
        <f t="shared" si="239"/>
        <v>18.649999999999999</v>
      </c>
      <c r="CI105" s="65">
        <f t="shared" si="240"/>
        <v>18.05</v>
      </c>
      <c r="CJ105" s="65">
        <f t="shared" si="241"/>
        <v>18.649999999999999</v>
      </c>
      <c r="CK105" s="65">
        <f t="shared" si="242"/>
        <v>18.05</v>
      </c>
      <c r="CL105" s="65">
        <f t="shared" si="243"/>
        <v>18.649999999999999</v>
      </c>
      <c r="CM105" s="65">
        <f t="shared" si="244"/>
        <v>220.20000000000002</v>
      </c>
      <c r="CN105" s="66">
        <f t="shared" si="245"/>
        <v>344.14</v>
      </c>
      <c r="CO105" s="65">
        <f t="shared" si="246"/>
        <v>18.649999999999999</v>
      </c>
      <c r="CP105" s="65">
        <f t="shared" si="247"/>
        <v>16.850000000000001</v>
      </c>
      <c r="CQ105" s="65">
        <f t="shared" si="248"/>
        <v>18.649999999999999</v>
      </c>
      <c r="CR105" s="65">
        <f t="shared" si="249"/>
        <v>18.05</v>
      </c>
      <c r="CS105" s="67">
        <f t="shared" si="250"/>
        <v>18.649999999999999</v>
      </c>
      <c r="CT105" s="65">
        <f t="shared" si="251"/>
        <v>18.05</v>
      </c>
      <c r="CU105" s="65">
        <f t="shared" si="252"/>
        <v>18.649999999999999</v>
      </c>
      <c r="CV105" s="65">
        <f t="shared" si="253"/>
        <v>18.649999999999999</v>
      </c>
      <c r="CW105" s="65">
        <f t="shared" si="254"/>
        <v>18.05</v>
      </c>
      <c r="CX105" s="65">
        <f t="shared" si="255"/>
        <v>18.649999999999999</v>
      </c>
      <c r="CY105" s="65">
        <f t="shared" si="256"/>
        <v>18.05</v>
      </c>
      <c r="CZ105" s="65">
        <f t="shared" si="257"/>
        <v>18.649999999999999</v>
      </c>
      <c r="DA105" s="66">
        <f t="shared" si="258"/>
        <v>219.60000000000002</v>
      </c>
      <c r="DB105" s="66">
        <f t="shared" si="259"/>
        <v>563.74</v>
      </c>
      <c r="DC105" s="65">
        <f t="shared" si="260"/>
        <v>18.649999999999999</v>
      </c>
      <c r="DD105" s="65">
        <f t="shared" si="261"/>
        <v>16.850000000000001</v>
      </c>
      <c r="DE105" s="65">
        <f t="shared" si="262"/>
        <v>18.649999999999999</v>
      </c>
      <c r="DF105" s="65">
        <f t="shared" si="263"/>
        <v>18.05</v>
      </c>
      <c r="DG105" s="65">
        <f t="shared" si="264"/>
        <v>18.649999999999999</v>
      </c>
      <c r="DH105" s="65">
        <f t="shared" si="265"/>
        <v>18.05</v>
      </c>
      <c r="DI105" s="65">
        <f t="shared" si="266"/>
        <v>18.649999999999999</v>
      </c>
      <c r="DJ105" s="65">
        <f t="shared" si="267"/>
        <v>18.649999999999999</v>
      </c>
      <c r="DK105" s="65">
        <f t="shared" si="268"/>
        <v>18.05</v>
      </c>
      <c r="DL105" s="65">
        <f t="shared" si="272"/>
        <v>18.649999999999999</v>
      </c>
      <c r="DM105" s="65">
        <f t="shared" si="273"/>
        <v>18.05</v>
      </c>
      <c r="DN105" s="65">
        <f t="shared" si="274"/>
        <v>18.649999999999999</v>
      </c>
      <c r="DO105" s="66">
        <f t="shared" si="269"/>
        <v>219.60000000000002</v>
      </c>
      <c r="DP105" s="65">
        <f t="shared" si="270"/>
        <v>783.34</v>
      </c>
      <c r="DQ105" s="65">
        <f t="shared" si="271"/>
        <v>436.65999999999997</v>
      </c>
    </row>
    <row r="106" spans="1:121" ht="74.25" x14ac:dyDescent="0.15">
      <c r="A106" s="10">
        <v>42163</v>
      </c>
      <c r="B106" s="18" t="s">
        <v>246</v>
      </c>
      <c r="C106" s="18" t="s">
        <v>318</v>
      </c>
      <c r="D106" s="11" t="s">
        <v>319</v>
      </c>
      <c r="E106" s="19" t="s">
        <v>320</v>
      </c>
      <c r="F106" s="139">
        <v>1220</v>
      </c>
      <c r="G106" s="65">
        <f t="shared" si="199"/>
        <v>122</v>
      </c>
      <c r="H106" s="65">
        <f t="shared" si="200"/>
        <v>1098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65"/>
      <c r="AY106" s="10"/>
      <c r="AZ106" s="10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>
        <v>0</v>
      </c>
      <c r="BR106" s="65">
        <f t="shared" si="276"/>
        <v>13.24</v>
      </c>
      <c r="BS106" s="65">
        <f t="shared" si="224"/>
        <v>18.649999999999999</v>
      </c>
      <c r="BT106" s="65">
        <f t="shared" si="225"/>
        <v>18.649999999999999</v>
      </c>
      <c r="BU106" s="65">
        <f t="shared" si="226"/>
        <v>18.05</v>
      </c>
      <c r="BV106" s="65">
        <f t="shared" si="227"/>
        <v>18.649999999999999</v>
      </c>
      <c r="BW106" s="65">
        <f t="shared" si="228"/>
        <v>18.05</v>
      </c>
      <c r="BX106" s="65">
        <f t="shared" si="229"/>
        <v>18.649999999999999</v>
      </c>
      <c r="BY106" s="65">
        <f t="shared" si="230"/>
        <v>123.94</v>
      </c>
      <c r="BZ106" s="65">
        <f t="shared" si="231"/>
        <v>123.94</v>
      </c>
      <c r="CA106" s="65">
        <f t="shared" si="232"/>
        <v>18.649999999999999</v>
      </c>
      <c r="CB106" s="65">
        <f t="shared" si="233"/>
        <v>17.45</v>
      </c>
      <c r="CC106" s="65">
        <f t="shared" si="234"/>
        <v>18.649999999999999</v>
      </c>
      <c r="CD106" s="65">
        <f t="shared" si="235"/>
        <v>18.05</v>
      </c>
      <c r="CE106" s="65">
        <f t="shared" si="236"/>
        <v>18.649999999999999</v>
      </c>
      <c r="CF106" s="65">
        <f t="shared" si="237"/>
        <v>18.05</v>
      </c>
      <c r="CG106" s="65">
        <f t="shared" si="238"/>
        <v>18.649999999999999</v>
      </c>
      <c r="CH106" s="65">
        <f t="shared" si="239"/>
        <v>18.649999999999999</v>
      </c>
      <c r="CI106" s="65">
        <f t="shared" si="240"/>
        <v>18.05</v>
      </c>
      <c r="CJ106" s="65">
        <f t="shared" si="241"/>
        <v>18.649999999999999</v>
      </c>
      <c r="CK106" s="65">
        <f t="shared" si="242"/>
        <v>18.05</v>
      </c>
      <c r="CL106" s="65">
        <f t="shared" si="243"/>
        <v>18.649999999999999</v>
      </c>
      <c r="CM106" s="65">
        <f t="shared" si="244"/>
        <v>220.20000000000002</v>
      </c>
      <c r="CN106" s="66">
        <f t="shared" si="245"/>
        <v>344.14</v>
      </c>
      <c r="CO106" s="65">
        <f t="shared" si="246"/>
        <v>18.649999999999999</v>
      </c>
      <c r="CP106" s="65">
        <f t="shared" si="247"/>
        <v>16.850000000000001</v>
      </c>
      <c r="CQ106" s="65">
        <f t="shared" si="248"/>
        <v>18.649999999999999</v>
      </c>
      <c r="CR106" s="65">
        <f t="shared" si="249"/>
        <v>18.05</v>
      </c>
      <c r="CS106" s="67">
        <f t="shared" si="250"/>
        <v>18.649999999999999</v>
      </c>
      <c r="CT106" s="65">
        <f t="shared" si="251"/>
        <v>18.05</v>
      </c>
      <c r="CU106" s="65">
        <f t="shared" si="252"/>
        <v>18.649999999999999</v>
      </c>
      <c r="CV106" s="65">
        <f t="shared" si="253"/>
        <v>18.649999999999999</v>
      </c>
      <c r="CW106" s="65">
        <f t="shared" si="254"/>
        <v>18.05</v>
      </c>
      <c r="CX106" s="65">
        <f t="shared" si="255"/>
        <v>18.649999999999999</v>
      </c>
      <c r="CY106" s="65">
        <f t="shared" si="256"/>
        <v>18.05</v>
      </c>
      <c r="CZ106" s="65">
        <f t="shared" si="257"/>
        <v>18.649999999999999</v>
      </c>
      <c r="DA106" s="66">
        <f t="shared" si="258"/>
        <v>219.60000000000002</v>
      </c>
      <c r="DB106" s="66">
        <f t="shared" si="259"/>
        <v>563.74</v>
      </c>
      <c r="DC106" s="65">
        <f t="shared" si="260"/>
        <v>18.649999999999999</v>
      </c>
      <c r="DD106" s="65">
        <f t="shared" si="261"/>
        <v>16.850000000000001</v>
      </c>
      <c r="DE106" s="65">
        <f t="shared" si="262"/>
        <v>18.649999999999999</v>
      </c>
      <c r="DF106" s="65">
        <f t="shared" si="263"/>
        <v>18.05</v>
      </c>
      <c r="DG106" s="65">
        <f t="shared" si="264"/>
        <v>18.649999999999999</v>
      </c>
      <c r="DH106" s="65">
        <f t="shared" si="265"/>
        <v>18.05</v>
      </c>
      <c r="DI106" s="65">
        <f t="shared" si="266"/>
        <v>18.649999999999999</v>
      </c>
      <c r="DJ106" s="65">
        <f t="shared" si="267"/>
        <v>18.649999999999999</v>
      </c>
      <c r="DK106" s="65">
        <f t="shared" si="268"/>
        <v>18.05</v>
      </c>
      <c r="DL106" s="65">
        <f t="shared" si="272"/>
        <v>18.649999999999999</v>
      </c>
      <c r="DM106" s="65">
        <f t="shared" si="273"/>
        <v>18.05</v>
      </c>
      <c r="DN106" s="65">
        <f t="shared" si="274"/>
        <v>18.649999999999999</v>
      </c>
      <c r="DO106" s="66">
        <f t="shared" ref="DO106:DO158" si="277">SUM(DC106:DN106)</f>
        <v>219.60000000000002</v>
      </c>
      <c r="DP106" s="65">
        <f t="shared" si="270"/>
        <v>783.34</v>
      </c>
      <c r="DQ106" s="65">
        <f t="shared" si="271"/>
        <v>436.65999999999997</v>
      </c>
    </row>
    <row r="107" spans="1:121" ht="74.25" x14ac:dyDescent="0.15">
      <c r="A107" s="10">
        <v>42163</v>
      </c>
      <c r="B107" s="18" t="s">
        <v>246</v>
      </c>
      <c r="C107" s="18" t="s">
        <v>321</v>
      </c>
      <c r="D107" s="11" t="s">
        <v>142</v>
      </c>
      <c r="E107" s="19" t="s">
        <v>322</v>
      </c>
      <c r="F107" s="139">
        <v>1220</v>
      </c>
      <c r="G107" s="65">
        <f t="shared" si="199"/>
        <v>122</v>
      </c>
      <c r="H107" s="65">
        <f t="shared" si="200"/>
        <v>1098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65"/>
      <c r="AY107" s="10"/>
      <c r="AZ107" s="10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>
        <v>0</v>
      </c>
      <c r="BR107" s="65">
        <f t="shared" si="276"/>
        <v>13.24</v>
      </c>
      <c r="BS107" s="65">
        <f t="shared" si="224"/>
        <v>18.649999999999999</v>
      </c>
      <c r="BT107" s="65">
        <f t="shared" si="225"/>
        <v>18.649999999999999</v>
      </c>
      <c r="BU107" s="65">
        <f t="shared" si="226"/>
        <v>18.05</v>
      </c>
      <c r="BV107" s="65">
        <f t="shared" si="227"/>
        <v>18.649999999999999</v>
      </c>
      <c r="BW107" s="65">
        <f t="shared" si="228"/>
        <v>18.05</v>
      </c>
      <c r="BX107" s="65">
        <f t="shared" si="229"/>
        <v>18.649999999999999</v>
      </c>
      <c r="BY107" s="65">
        <f t="shared" si="230"/>
        <v>123.94</v>
      </c>
      <c r="BZ107" s="65">
        <f t="shared" si="231"/>
        <v>123.94</v>
      </c>
      <c r="CA107" s="65">
        <f t="shared" si="232"/>
        <v>18.649999999999999</v>
      </c>
      <c r="CB107" s="65">
        <f t="shared" si="233"/>
        <v>17.45</v>
      </c>
      <c r="CC107" s="65">
        <f t="shared" si="234"/>
        <v>18.649999999999999</v>
      </c>
      <c r="CD107" s="65">
        <f t="shared" si="235"/>
        <v>18.05</v>
      </c>
      <c r="CE107" s="65">
        <f t="shared" si="236"/>
        <v>18.649999999999999</v>
      </c>
      <c r="CF107" s="65">
        <f t="shared" si="237"/>
        <v>18.05</v>
      </c>
      <c r="CG107" s="65">
        <f t="shared" si="238"/>
        <v>18.649999999999999</v>
      </c>
      <c r="CH107" s="65">
        <f t="shared" si="239"/>
        <v>18.649999999999999</v>
      </c>
      <c r="CI107" s="65">
        <f t="shared" si="240"/>
        <v>18.05</v>
      </c>
      <c r="CJ107" s="65">
        <f t="shared" si="241"/>
        <v>18.649999999999999</v>
      </c>
      <c r="CK107" s="65">
        <f t="shared" si="242"/>
        <v>18.05</v>
      </c>
      <c r="CL107" s="65">
        <f t="shared" si="243"/>
        <v>18.649999999999999</v>
      </c>
      <c r="CM107" s="65">
        <f t="shared" si="244"/>
        <v>220.20000000000002</v>
      </c>
      <c r="CN107" s="66">
        <f t="shared" si="245"/>
        <v>344.14</v>
      </c>
      <c r="CO107" s="65">
        <f t="shared" si="246"/>
        <v>18.649999999999999</v>
      </c>
      <c r="CP107" s="65">
        <f t="shared" si="247"/>
        <v>16.850000000000001</v>
      </c>
      <c r="CQ107" s="65">
        <f t="shared" si="248"/>
        <v>18.649999999999999</v>
      </c>
      <c r="CR107" s="65">
        <f t="shared" si="249"/>
        <v>18.05</v>
      </c>
      <c r="CS107" s="67">
        <f t="shared" si="250"/>
        <v>18.649999999999999</v>
      </c>
      <c r="CT107" s="65">
        <f t="shared" si="251"/>
        <v>18.05</v>
      </c>
      <c r="CU107" s="65">
        <f t="shared" si="252"/>
        <v>18.649999999999999</v>
      </c>
      <c r="CV107" s="65">
        <f t="shared" si="253"/>
        <v>18.649999999999999</v>
      </c>
      <c r="CW107" s="65">
        <f t="shared" si="254"/>
        <v>18.05</v>
      </c>
      <c r="CX107" s="65">
        <f t="shared" si="255"/>
        <v>18.649999999999999</v>
      </c>
      <c r="CY107" s="65">
        <f t="shared" si="256"/>
        <v>18.05</v>
      </c>
      <c r="CZ107" s="65">
        <f t="shared" si="257"/>
        <v>18.649999999999999</v>
      </c>
      <c r="DA107" s="66">
        <f t="shared" si="258"/>
        <v>219.60000000000002</v>
      </c>
      <c r="DB107" s="66">
        <f t="shared" si="259"/>
        <v>563.74</v>
      </c>
      <c r="DC107" s="65">
        <f t="shared" si="260"/>
        <v>18.649999999999999</v>
      </c>
      <c r="DD107" s="65">
        <f t="shared" si="261"/>
        <v>16.850000000000001</v>
      </c>
      <c r="DE107" s="65">
        <f t="shared" si="262"/>
        <v>18.649999999999999</v>
      </c>
      <c r="DF107" s="65">
        <f t="shared" si="263"/>
        <v>18.05</v>
      </c>
      <c r="DG107" s="65">
        <f t="shared" si="264"/>
        <v>18.649999999999999</v>
      </c>
      <c r="DH107" s="65">
        <f t="shared" si="265"/>
        <v>18.05</v>
      </c>
      <c r="DI107" s="65">
        <f t="shared" si="266"/>
        <v>18.649999999999999</v>
      </c>
      <c r="DJ107" s="65">
        <f t="shared" si="267"/>
        <v>18.649999999999999</v>
      </c>
      <c r="DK107" s="65">
        <f t="shared" si="268"/>
        <v>18.05</v>
      </c>
      <c r="DL107" s="65">
        <f t="shared" si="272"/>
        <v>18.649999999999999</v>
      </c>
      <c r="DM107" s="65">
        <f t="shared" si="273"/>
        <v>18.05</v>
      </c>
      <c r="DN107" s="65">
        <f t="shared" si="274"/>
        <v>18.649999999999999</v>
      </c>
      <c r="DO107" s="66">
        <f t="shared" si="277"/>
        <v>219.60000000000002</v>
      </c>
      <c r="DP107" s="65">
        <f t="shared" si="270"/>
        <v>783.34</v>
      </c>
      <c r="DQ107" s="65">
        <f t="shared" si="271"/>
        <v>436.65999999999997</v>
      </c>
    </row>
    <row r="108" spans="1:121" ht="74.25" x14ac:dyDescent="0.15">
      <c r="A108" s="10">
        <v>42163</v>
      </c>
      <c r="B108" s="18" t="s">
        <v>246</v>
      </c>
      <c r="C108" s="18" t="s">
        <v>323</v>
      </c>
      <c r="D108" s="11" t="s">
        <v>291</v>
      </c>
      <c r="E108" s="19" t="s">
        <v>324</v>
      </c>
      <c r="F108" s="139">
        <v>1220</v>
      </c>
      <c r="G108" s="65">
        <f t="shared" si="199"/>
        <v>122</v>
      </c>
      <c r="H108" s="65">
        <f t="shared" si="200"/>
        <v>1098</v>
      </c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65"/>
      <c r="AY108" s="10"/>
      <c r="AZ108" s="10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>
        <v>0</v>
      </c>
      <c r="BR108" s="65">
        <f t="shared" si="276"/>
        <v>13.24</v>
      </c>
      <c r="BS108" s="65">
        <f t="shared" si="224"/>
        <v>18.649999999999999</v>
      </c>
      <c r="BT108" s="65">
        <f t="shared" si="225"/>
        <v>18.649999999999999</v>
      </c>
      <c r="BU108" s="65">
        <f t="shared" si="226"/>
        <v>18.05</v>
      </c>
      <c r="BV108" s="65">
        <f t="shared" si="227"/>
        <v>18.649999999999999</v>
      </c>
      <c r="BW108" s="65">
        <f t="shared" si="228"/>
        <v>18.05</v>
      </c>
      <c r="BX108" s="65">
        <f t="shared" si="229"/>
        <v>18.649999999999999</v>
      </c>
      <c r="BY108" s="65">
        <f t="shared" si="230"/>
        <v>123.94</v>
      </c>
      <c r="BZ108" s="65">
        <f t="shared" si="231"/>
        <v>123.94</v>
      </c>
      <c r="CA108" s="65">
        <f t="shared" si="232"/>
        <v>18.649999999999999</v>
      </c>
      <c r="CB108" s="65">
        <f t="shared" si="233"/>
        <v>17.45</v>
      </c>
      <c r="CC108" s="65">
        <f t="shared" si="234"/>
        <v>18.649999999999999</v>
      </c>
      <c r="CD108" s="65">
        <f t="shared" si="235"/>
        <v>18.05</v>
      </c>
      <c r="CE108" s="65">
        <f t="shared" si="236"/>
        <v>18.649999999999999</v>
      </c>
      <c r="CF108" s="65">
        <f t="shared" si="237"/>
        <v>18.05</v>
      </c>
      <c r="CG108" s="65">
        <f t="shared" si="238"/>
        <v>18.649999999999999</v>
      </c>
      <c r="CH108" s="65">
        <f t="shared" si="239"/>
        <v>18.649999999999999</v>
      </c>
      <c r="CI108" s="65">
        <f t="shared" si="240"/>
        <v>18.05</v>
      </c>
      <c r="CJ108" s="65">
        <f t="shared" si="241"/>
        <v>18.649999999999999</v>
      </c>
      <c r="CK108" s="65">
        <f t="shared" si="242"/>
        <v>18.05</v>
      </c>
      <c r="CL108" s="65">
        <f t="shared" si="243"/>
        <v>18.649999999999999</v>
      </c>
      <c r="CM108" s="65">
        <f t="shared" si="244"/>
        <v>220.20000000000002</v>
      </c>
      <c r="CN108" s="66">
        <f t="shared" si="245"/>
        <v>344.14</v>
      </c>
      <c r="CO108" s="65">
        <f t="shared" si="246"/>
        <v>18.649999999999999</v>
      </c>
      <c r="CP108" s="65">
        <f t="shared" si="247"/>
        <v>16.850000000000001</v>
      </c>
      <c r="CQ108" s="65">
        <f t="shared" si="248"/>
        <v>18.649999999999999</v>
      </c>
      <c r="CR108" s="65">
        <f t="shared" si="249"/>
        <v>18.05</v>
      </c>
      <c r="CS108" s="67">
        <f t="shared" si="250"/>
        <v>18.649999999999999</v>
      </c>
      <c r="CT108" s="65">
        <f t="shared" si="251"/>
        <v>18.05</v>
      </c>
      <c r="CU108" s="65">
        <f t="shared" si="252"/>
        <v>18.649999999999999</v>
      </c>
      <c r="CV108" s="65">
        <f t="shared" si="253"/>
        <v>18.649999999999999</v>
      </c>
      <c r="CW108" s="65">
        <f t="shared" si="254"/>
        <v>18.05</v>
      </c>
      <c r="CX108" s="65">
        <f t="shared" si="255"/>
        <v>18.649999999999999</v>
      </c>
      <c r="CY108" s="65">
        <f t="shared" si="256"/>
        <v>18.05</v>
      </c>
      <c r="CZ108" s="65">
        <f t="shared" si="257"/>
        <v>18.649999999999999</v>
      </c>
      <c r="DA108" s="66">
        <f t="shared" si="258"/>
        <v>219.60000000000002</v>
      </c>
      <c r="DB108" s="66">
        <f t="shared" si="259"/>
        <v>563.74</v>
      </c>
      <c r="DC108" s="65">
        <f t="shared" si="260"/>
        <v>18.649999999999999</v>
      </c>
      <c r="DD108" s="65">
        <f t="shared" si="261"/>
        <v>16.850000000000001</v>
      </c>
      <c r="DE108" s="65">
        <f t="shared" si="262"/>
        <v>18.649999999999999</v>
      </c>
      <c r="DF108" s="65">
        <f t="shared" si="263"/>
        <v>18.05</v>
      </c>
      <c r="DG108" s="65">
        <f t="shared" si="264"/>
        <v>18.649999999999999</v>
      </c>
      <c r="DH108" s="65">
        <f t="shared" si="265"/>
        <v>18.05</v>
      </c>
      <c r="DI108" s="65">
        <f t="shared" si="266"/>
        <v>18.649999999999999</v>
      </c>
      <c r="DJ108" s="65">
        <f t="shared" si="267"/>
        <v>18.649999999999999</v>
      </c>
      <c r="DK108" s="65">
        <f t="shared" si="268"/>
        <v>18.05</v>
      </c>
      <c r="DL108" s="65">
        <f t="shared" si="272"/>
        <v>18.649999999999999</v>
      </c>
      <c r="DM108" s="65">
        <f t="shared" si="273"/>
        <v>18.05</v>
      </c>
      <c r="DN108" s="65">
        <f t="shared" si="274"/>
        <v>18.649999999999999</v>
      </c>
      <c r="DO108" s="66">
        <f t="shared" si="277"/>
        <v>219.60000000000002</v>
      </c>
      <c r="DP108" s="65">
        <f t="shared" si="270"/>
        <v>783.34</v>
      </c>
      <c r="DQ108" s="65">
        <f t="shared" si="271"/>
        <v>436.65999999999997</v>
      </c>
    </row>
    <row r="109" spans="1:121" ht="74.25" x14ac:dyDescent="0.15">
      <c r="A109" s="10">
        <v>42163</v>
      </c>
      <c r="B109" s="18" t="s">
        <v>246</v>
      </c>
      <c r="C109" s="18" t="s">
        <v>325</v>
      </c>
      <c r="D109" s="11" t="s">
        <v>136</v>
      </c>
      <c r="E109" s="19" t="s">
        <v>326</v>
      </c>
      <c r="F109" s="139">
        <v>1220</v>
      </c>
      <c r="G109" s="65">
        <f t="shared" si="199"/>
        <v>122</v>
      </c>
      <c r="H109" s="65">
        <f t="shared" si="200"/>
        <v>1098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65"/>
      <c r="AY109" s="10"/>
      <c r="AZ109" s="10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>
        <v>0</v>
      </c>
      <c r="BR109" s="65">
        <f t="shared" si="276"/>
        <v>13.24</v>
      </c>
      <c r="BS109" s="65">
        <f t="shared" si="224"/>
        <v>18.649999999999999</v>
      </c>
      <c r="BT109" s="65">
        <f t="shared" si="225"/>
        <v>18.649999999999999</v>
      </c>
      <c r="BU109" s="65">
        <f t="shared" si="226"/>
        <v>18.05</v>
      </c>
      <c r="BV109" s="65">
        <f t="shared" si="227"/>
        <v>18.649999999999999</v>
      </c>
      <c r="BW109" s="65">
        <f t="shared" si="228"/>
        <v>18.05</v>
      </c>
      <c r="BX109" s="65">
        <f t="shared" si="229"/>
        <v>18.649999999999999</v>
      </c>
      <c r="BY109" s="65">
        <f t="shared" si="230"/>
        <v>123.94</v>
      </c>
      <c r="BZ109" s="65">
        <f t="shared" si="231"/>
        <v>123.94</v>
      </c>
      <c r="CA109" s="65">
        <f t="shared" si="232"/>
        <v>18.649999999999999</v>
      </c>
      <c r="CB109" s="65">
        <f t="shared" si="233"/>
        <v>17.45</v>
      </c>
      <c r="CC109" s="65">
        <f t="shared" si="234"/>
        <v>18.649999999999999</v>
      </c>
      <c r="CD109" s="65">
        <f t="shared" si="235"/>
        <v>18.05</v>
      </c>
      <c r="CE109" s="65">
        <f t="shared" si="236"/>
        <v>18.649999999999999</v>
      </c>
      <c r="CF109" s="65">
        <f t="shared" si="237"/>
        <v>18.05</v>
      </c>
      <c r="CG109" s="65">
        <f t="shared" si="238"/>
        <v>18.649999999999999</v>
      </c>
      <c r="CH109" s="65">
        <f t="shared" si="239"/>
        <v>18.649999999999999</v>
      </c>
      <c r="CI109" s="65">
        <f t="shared" si="240"/>
        <v>18.05</v>
      </c>
      <c r="CJ109" s="65">
        <f t="shared" si="241"/>
        <v>18.649999999999999</v>
      </c>
      <c r="CK109" s="65">
        <f t="shared" si="242"/>
        <v>18.05</v>
      </c>
      <c r="CL109" s="65">
        <f t="shared" si="243"/>
        <v>18.649999999999999</v>
      </c>
      <c r="CM109" s="65">
        <f t="shared" si="244"/>
        <v>220.20000000000002</v>
      </c>
      <c r="CN109" s="66">
        <f t="shared" si="245"/>
        <v>344.14</v>
      </c>
      <c r="CO109" s="65">
        <f t="shared" si="246"/>
        <v>18.649999999999999</v>
      </c>
      <c r="CP109" s="65">
        <f t="shared" si="247"/>
        <v>16.850000000000001</v>
      </c>
      <c r="CQ109" s="65">
        <f t="shared" si="248"/>
        <v>18.649999999999999</v>
      </c>
      <c r="CR109" s="65">
        <f t="shared" si="249"/>
        <v>18.05</v>
      </c>
      <c r="CS109" s="67">
        <f t="shared" si="250"/>
        <v>18.649999999999999</v>
      </c>
      <c r="CT109" s="65">
        <f t="shared" si="251"/>
        <v>18.05</v>
      </c>
      <c r="CU109" s="65">
        <f t="shared" si="252"/>
        <v>18.649999999999999</v>
      </c>
      <c r="CV109" s="65">
        <f t="shared" si="253"/>
        <v>18.649999999999999</v>
      </c>
      <c r="CW109" s="65">
        <f t="shared" si="254"/>
        <v>18.05</v>
      </c>
      <c r="CX109" s="65">
        <f t="shared" si="255"/>
        <v>18.649999999999999</v>
      </c>
      <c r="CY109" s="65">
        <f t="shared" si="256"/>
        <v>18.05</v>
      </c>
      <c r="CZ109" s="65">
        <f t="shared" si="257"/>
        <v>18.649999999999999</v>
      </c>
      <c r="DA109" s="66">
        <f t="shared" si="258"/>
        <v>219.60000000000002</v>
      </c>
      <c r="DB109" s="66">
        <f t="shared" si="259"/>
        <v>563.74</v>
      </c>
      <c r="DC109" s="65">
        <f t="shared" si="260"/>
        <v>18.649999999999999</v>
      </c>
      <c r="DD109" s="65">
        <f t="shared" si="261"/>
        <v>16.850000000000001</v>
      </c>
      <c r="DE109" s="65">
        <f t="shared" si="262"/>
        <v>18.649999999999999</v>
      </c>
      <c r="DF109" s="65">
        <f t="shared" si="263"/>
        <v>18.05</v>
      </c>
      <c r="DG109" s="65">
        <f t="shared" si="264"/>
        <v>18.649999999999999</v>
      </c>
      <c r="DH109" s="65">
        <f t="shared" si="265"/>
        <v>18.05</v>
      </c>
      <c r="DI109" s="65">
        <f t="shared" si="266"/>
        <v>18.649999999999999</v>
      </c>
      <c r="DJ109" s="65">
        <f t="shared" si="267"/>
        <v>18.649999999999999</v>
      </c>
      <c r="DK109" s="65">
        <f t="shared" si="268"/>
        <v>18.05</v>
      </c>
      <c r="DL109" s="65">
        <f t="shared" si="272"/>
        <v>18.649999999999999</v>
      </c>
      <c r="DM109" s="65">
        <f t="shared" si="273"/>
        <v>18.05</v>
      </c>
      <c r="DN109" s="65">
        <f t="shared" si="274"/>
        <v>18.649999999999999</v>
      </c>
      <c r="DO109" s="66">
        <f t="shared" si="277"/>
        <v>219.60000000000002</v>
      </c>
      <c r="DP109" s="65">
        <f t="shared" si="270"/>
        <v>783.34</v>
      </c>
      <c r="DQ109" s="65">
        <f t="shared" si="271"/>
        <v>436.65999999999997</v>
      </c>
    </row>
    <row r="110" spans="1:121" ht="74.25" x14ac:dyDescent="0.15">
      <c r="A110" s="10">
        <v>42163</v>
      </c>
      <c r="B110" s="18" t="s">
        <v>246</v>
      </c>
      <c r="C110" s="18" t="s">
        <v>327</v>
      </c>
      <c r="D110" s="11" t="s">
        <v>217</v>
      </c>
      <c r="E110" s="19" t="s">
        <v>328</v>
      </c>
      <c r="F110" s="139">
        <v>1220</v>
      </c>
      <c r="G110" s="65">
        <f t="shared" si="199"/>
        <v>122</v>
      </c>
      <c r="H110" s="65">
        <f t="shared" si="200"/>
        <v>1098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65"/>
      <c r="AY110" s="10"/>
      <c r="AZ110" s="10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>
        <v>0</v>
      </c>
      <c r="BR110" s="65">
        <f t="shared" si="276"/>
        <v>13.24</v>
      </c>
      <c r="BS110" s="65">
        <f t="shared" si="224"/>
        <v>18.649999999999999</v>
      </c>
      <c r="BT110" s="65">
        <f t="shared" si="225"/>
        <v>18.649999999999999</v>
      </c>
      <c r="BU110" s="65">
        <f t="shared" si="226"/>
        <v>18.05</v>
      </c>
      <c r="BV110" s="65">
        <f t="shared" si="227"/>
        <v>18.649999999999999</v>
      </c>
      <c r="BW110" s="65">
        <f t="shared" si="228"/>
        <v>18.05</v>
      </c>
      <c r="BX110" s="65">
        <f t="shared" si="229"/>
        <v>18.649999999999999</v>
      </c>
      <c r="BY110" s="65">
        <f t="shared" si="230"/>
        <v>123.94</v>
      </c>
      <c r="BZ110" s="65">
        <f t="shared" si="231"/>
        <v>123.94</v>
      </c>
      <c r="CA110" s="65">
        <f t="shared" si="232"/>
        <v>18.649999999999999</v>
      </c>
      <c r="CB110" s="65">
        <f t="shared" si="233"/>
        <v>17.45</v>
      </c>
      <c r="CC110" s="65">
        <f t="shared" si="234"/>
        <v>18.649999999999999</v>
      </c>
      <c r="CD110" s="65">
        <f t="shared" si="235"/>
        <v>18.05</v>
      </c>
      <c r="CE110" s="65">
        <f t="shared" si="236"/>
        <v>18.649999999999999</v>
      </c>
      <c r="CF110" s="65">
        <f t="shared" si="237"/>
        <v>18.05</v>
      </c>
      <c r="CG110" s="65">
        <f t="shared" si="238"/>
        <v>18.649999999999999</v>
      </c>
      <c r="CH110" s="65">
        <f t="shared" si="239"/>
        <v>18.649999999999999</v>
      </c>
      <c r="CI110" s="65">
        <f t="shared" si="240"/>
        <v>18.05</v>
      </c>
      <c r="CJ110" s="65">
        <f t="shared" si="241"/>
        <v>18.649999999999999</v>
      </c>
      <c r="CK110" s="65">
        <f t="shared" si="242"/>
        <v>18.05</v>
      </c>
      <c r="CL110" s="65">
        <f t="shared" si="243"/>
        <v>18.649999999999999</v>
      </c>
      <c r="CM110" s="65">
        <f t="shared" si="244"/>
        <v>220.20000000000002</v>
      </c>
      <c r="CN110" s="66">
        <f t="shared" si="245"/>
        <v>344.14</v>
      </c>
      <c r="CO110" s="65">
        <f t="shared" si="246"/>
        <v>18.649999999999999</v>
      </c>
      <c r="CP110" s="65">
        <f t="shared" si="247"/>
        <v>16.850000000000001</v>
      </c>
      <c r="CQ110" s="65">
        <f t="shared" si="248"/>
        <v>18.649999999999999</v>
      </c>
      <c r="CR110" s="65">
        <f t="shared" si="249"/>
        <v>18.05</v>
      </c>
      <c r="CS110" s="67">
        <f t="shared" si="250"/>
        <v>18.649999999999999</v>
      </c>
      <c r="CT110" s="65">
        <f t="shared" si="251"/>
        <v>18.05</v>
      </c>
      <c r="CU110" s="65">
        <f t="shared" si="252"/>
        <v>18.649999999999999</v>
      </c>
      <c r="CV110" s="65">
        <f t="shared" si="253"/>
        <v>18.649999999999999</v>
      </c>
      <c r="CW110" s="65">
        <f t="shared" si="254"/>
        <v>18.05</v>
      </c>
      <c r="CX110" s="65">
        <f t="shared" si="255"/>
        <v>18.649999999999999</v>
      </c>
      <c r="CY110" s="65">
        <f t="shared" si="256"/>
        <v>18.05</v>
      </c>
      <c r="CZ110" s="65">
        <f t="shared" si="257"/>
        <v>18.649999999999999</v>
      </c>
      <c r="DA110" s="66">
        <f t="shared" si="258"/>
        <v>219.60000000000002</v>
      </c>
      <c r="DB110" s="66">
        <f t="shared" si="259"/>
        <v>563.74</v>
      </c>
      <c r="DC110" s="65">
        <f t="shared" si="260"/>
        <v>18.649999999999999</v>
      </c>
      <c r="DD110" s="65">
        <f t="shared" si="261"/>
        <v>16.850000000000001</v>
      </c>
      <c r="DE110" s="65">
        <f t="shared" si="262"/>
        <v>18.649999999999999</v>
      </c>
      <c r="DF110" s="65">
        <f t="shared" si="263"/>
        <v>18.05</v>
      </c>
      <c r="DG110" s="65">
        <f t="shared" si="264"/>
        <v>18.649999999999999</v>
      </c>
      <c r="DH110" s="65">
        <f t="shared" si="265"/>
        <v>18.05</v>
      </c>
      <c r="DI110" s="65">
        <f t="shared" si="266"/>
        <v>18.649999999999999</v>
      </c>
      <c r="DJ110" s="65">
        <f t="shared" si="267"/>
        <v>18.649999999999999</v>
      </c>
      <c r="DK110" s="65">
        <f t="shared" si="268"/>
        <v>18.05</v>
      </c>
      <c r="DL110" s="65">
        <f t="shared" si="272"/>
        <v>18.649999999999999</v>
      </c>
      <c r="DM110" s="65">
        <f t="shared" si="273"/>
        <v>18.05</v>
      </c>
      <c r="DN110" s="65">
        <f t="shared" si="274"/>
        <v>18.649999999999999</v>
      </c>
      <c r="DO110" s="66">
        <f t="shared" si="277"/>
        <v>219.60000000000002</v>
      </c>
      <c r="DP110" s="65">
        <f t="shared" si="270"/>
        <v>783.34</v>
      </c>
      <c r="DQ110" s="65">
        <f t="shared" si="271"/>
        <v>436.65999999999997</v>
      </c>
    </row>
    <row r="111" spans="1:121" ht="8.25" x14ac:dyDescent="0.15">
      <c r="A111" s="10">
        <v>42270</v>
      </c>
      <c r="B111" s="11" t="s">
        <v>263</v>
      </c>
      <c r="C111" s="18" t="s">
        <v>329</v>
      </c>
      <c r="D111" s="18" t="s">
        <v>303</v>
      </c>
      <c r="E111" s="18" t="s">
        <v>330</v>
      </c>
      <c r="F111" s="139">
        <v>847.5</v>
      </c>
      <c r="G111" s="65">
        <f t="shared" si="199"/>
        <v>84.75</v>
      </c>
      <c r="H111" s="65">
        <f t="shared" si="200"/>
        <v>762.75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65"/>
      <c r="AY111" s="10"/>
      <c r="AZ111" s="10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>
        <f>ROUND((H111/5/365*7),2)</f>
        <v>2.93</v>
      </c>
      <c r="BV111" s="65">
        <f t="shared" si="227"/>
        <v>12.96</v>
      </c>
      <c r="BW111" s="65">
        <f t="shared" si="228"/>
        <v>12.54</v>
      </c>
      <c r="BX111" s="65">
        <f t="shared" si="229"/>
        <v>12.96</v>
      </c>
      <c r="BY111" s="65">
        <f t="shared" si="230"/>
        <v>41.39</v>
      </c>
      <c r="BZ111" s="65">
        <f t="shared" si="231"/>
        <v>41.39</v>
      </c>
      <c r="CA111" s="65">
        <f t="shared" si="232"/>
        <v>12.96</v>
      </c>
      <c r="CB111" s="65">
        <f t="shared" si="233"/>
        <v>12.12</v>
      </c>
      <c r="CC111" s="65">
        <f t="shared" si="234"/>
        <v>12.96</v>
      </c>
      <c r="CD111" s="65">
        <f t="shared" si="235"/>
        <v>12.54</v>
      </c>
      <c r="CE111" s="65">
        <f t="shared" si="236"/>
        <v>12.96</v>
      </c>
      <c r="CF111" s="65">
        <f t="shared" si="237"/>
        <v>12.54</v>
      </c>
      <c r="CG111" s="65">
        <f t="shared" si="238"/>
        <v>12.96</v>
      </c>
      <c r="CH111" s="65">
        <f t="shared" si="239"/>
        <v>12.96</v>
      </c>
      <c r="CI111" s="65">
        <f t="shared" si="240"/>
        <v>12.54</v>
      </c>
      <c r="CJ111" s="65">
        <f t="shared" si="241"/>
        <v>12.96</v>
      </c>
      <c r="CK111" s="65">
        <f t="shared" si="242"/>
        <v>12.54</v>
      </c>
      <c r="CL111" s="65">
        <f t="shared" si="243"/>
        <v>12.96</v>
      </c>
      <c r="CM111" s="65">
        <f t="shared" si="244"/>
        <v>153</v>
      </c>
      <c r="CN111" s="66">
        <f t="shared" si="245"/>
        <v>194.39</v>
      </c>
      <c r="CO111" s="65">
        <f t="shared" si="246"/>
        <v>12.96</v>
      </c>
      <c r="CP111" s="65">
        <f t="shared" si="247"/>
        <v>11.7</v>
      </c>
      <c r="CQ111" s="65">
        <f t="shared" si="248"/>
        <v>12.96</v>
      </c>
      <c r="CR111" s="65">
        <f t="shared" si="249"/>
        <v>12.54</v>
      </c>
      <c r="CS111" s="67">
        <f t="shared" si="250"/>
        <v>12.96</v>
      </c>
      <c r="CT111" s="65">
        <f t="shared" si="251"/>
        <v>12.54</v>
      </c>
      <c r="CU111" s="65">
        <f t="shared" si="252"/>
        <v>12.96</v>
      </c>
      <c r="CV111" s="65">
        <f t="shared" si="253"/>
        <v>12.96</v>
      </c>
      <c r="CW111" s="65">
        <f t="shared" si="254"/>
        <v>12.54</v>
      </c>
      <c r="CX111" s="65">
        <f t="shared" si="255"/>
        <v>12.96</v>
      </c>
      <c r="CY111" s="65">
        <f t="shared" si="256"/>
        <v>12.54</v>
      </c>
      <c r="CZ111" s="65">
        <f t="shared" si="257"/>
        <v>12.96</v>
      </c>
      <c r="DA111" s="66">
        <f t="shared" si="258"/>
        <v>152.58000000000001</v>
      </c>
      <c r="DB111" s="66">
        <f t="shared" si="259"/>
        <v>346.97</v>
      </c>
      <c r="DC111" s="65">
        <f t="shared" si="260"/>
        <v>12.96</v>
      </c>
      <c r="DD111" s="65">
        <f t="shared" si="261"/>
        <v>11.7</v>
      </c>
      <c r="DE111" s="65">
        <f t="shared" si="262"/>
        <v>12.96</v>
      </c>
      <c r="DF111" s="65">
        <f t="shared" si="263"/>
        <v>12.54</v>
      </c>
      <c r="DG111" s="65">
        <f t="shared" si="264"/>
        <v>12.96</v>
      </c>
      <c r="DH111" s="65">
        <f t="shared" si="265"/>
        <v>12.54</v>
      </c>
      <c r="DI111" s="65">
        <f t="shared" si="266"/>
        <v>12.96</v>
      </c>
      <c r="DJ111" s="65">
        <f t="shared" si="267"/>
        <v>12.96</v>
      </c>
      <c r="DK111" s="65">
        <f t="shared" si="268"/>
        <v>12.54</v>
      </c>
      <c r="DL111" s="65">
        <f t="shared" si="272"/>
        <v>12.96</v>
      </c>
      <c r="DM111" s="65">
        <f t="shared" si="273"/>
        <v>12.54</v>
      </c>
      <c r="DN111" s="65">
        <f t="shared" si="274"/>
        <v>12.96</v>
      </c>
      <c r="DO111" s="66">
        <f t="shared" si="277"/>
        <v>152.58000000000001</v>
      </c>
      <c r="DP111" s="65">
        <f t="shared" si="270"/>
        <v>499.55</v>
      </c>
      <c r="DQ111" s="65">
        <f t="shared" si="271"/>
        <v>347.95</v>
      </c>
    </row>
    <row r="112" spans="1:121" ht="8.25" x14ac:dyDescent="0.15">
      <c r="A112" s="10">
        <v>42270</v>
      </c>
      <c r="B112" s="11" t="s">
        <v>263</v>
      </c>
      <c r="C112" s="18" t="s">
        <v>331</v>
      </c>
      <c r="D112" s="18" t="s">
        <v>316</v>
      </c>
      <c r="E112" s="18" t="s">
        <v>332</v>
      </c>
      <c r="F112" s="139">
        <v>847.5</v>
      </c>
      <c r="G112" s="65">
        <f t="shared" si="199"/>
        <v>84.75</v>
      </c>
      <c r="H112" s="65">
        <f t="shared" si="200"/>
        <v>762.75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65"/>
      <c r="AY112" s="10"/>
      <c r="AZ112" s="10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>
        <f>ROUND((H112/5/365*7),2)</f>
        <v>2.93</v>
      </c>
      <c r="BV112" s="65">
        <f t="shared" si="227"/>
        <v>12.96</v>
      </c>
      <c r="BW112" s="65">
        <f t="shared" si="228"/>
        <v>12.54</v>
      </c>
      <c r="BX112" s="65">
        <f t="shared" si="229"/>
        <v>12.96</v>
      </c>
      <c r="BY112" s="65">
        <f t="shared" si="230"/>
        <v>41.39</v>
      </c>
      <c r="BZ112" s="65">
        <f t="shared" si="231"/>
        <v>41.39</v>
      </c>
      <c r="CA112" s="65">
        <f t="shared" si="232"/>
        <v>12.96</v>
      </c>
      <c r="CB112" s="65">
        <f t="shared" si="233"/>
        <v>12.12</v>
      </c>
      <c r="CC112" s="65">
        <f t="shared" si="234"/>
        <v>12.96</v>
      </c>
      <c r="CD112" s="65">
        <f t="shared" si="235"/>
        <v>12.54</v>
      </c>
      <c r="CE112" s="65">
        <f t="shared" si="236"/>
        <v>12.96</v>
      </c>
      <c r="CF112" s="65">
        <f t="shared" si="237"/>
        <v>12.54</v>
      </c>
      <c r="CG112" s="65">
        <f t="shared" si="238"/>
        <v>12.96</v>
      </c>
      <c r="CH112" s="65">
        <f t="shared" si="239"/>
        <v>12.96</v>
      </c>
      <c r="CI112" s="65">
        <f t="shared" si="240"/>
        <v>12.54</v>
      </c>
      <c r="CJ112" s="65">
        <f t="shared" si="241"/>
        <v>12.96</v>
      </c>
      <c r="CK112" s="65">
        <f t="shared" si="242"/>
        <v>12.54</v>
      </c>
      <c r="CL112" s="65">
        <f t="shared" si="243"/>
        <v>12.96</v>
      </c>
      <c r="CM112" s="65">
        <f t="shared" si="244"/>
        <v>153</v>
      </c>
      <c r="CN112" s="66">
        <f t="shared" si="245"/>
        <v>194.39</v>
      </c>
      <c r="CO112" s="65">
        <f t="shared" si="246"/>
        <v>12.96</v>
      </c>
      <c r="CP112" s="65">
        <f t="shared" si="247"/>
        <v>11.7</v>
      </c>
      <c r="CQ112" s="65">
        <f t="shared" si="248"/>
        <v>12.96</v>
      </c>
      <c r="CR112" s="65">
        <f t="shared" si="249"/>
        <v>12.54</v>
      </c>
      <c r="CS112" s="67">
        <f t="shared" si="250"/>
        <v>12.96</v>
      </c>
      <c r="CT112" s="65">
        <f t="shared" si="251"/>
        <v>12.54</v>
      </c>
      <c r="CU112" s="65">
        <f t="shared" si="252"/>
        <v>12.96</v>
      </c>
      <c r="CV112" s="65">
        <f t="shared" si="253"/>
        <v>12.96</v>
      </c>
      <c r="CW112" s="65">
        <f t="shared" si="254"/>
        <v>12.54</v>
      </c>
      <c r="CX112" s="65">
        <f t="shared" si="255"/>
        <v>12.96</v>
      </c>
      <c r="CY112" s="65">
        <f t="shared" si="256"/>
        <v>12.54</v>
      </c>
      <c r="CZ112" s="65">
        <f t="shared" si="257"/>
        <v>12.96</v>
      </c>
      <c r="DA112" s="66">
        <f t="shared" si="258"/>
        <v>152.58000000000001</v>
      </c>
      <c r="DB112" s="66">
        <f t="shared" si="259"/>
        <v>346.97</v>
      </c>
      <c r="DC112" s="65">
        <f t="shared" si="260"/>
        <v>12.96</v>
      </c>
      <c r="DD112" s="65">
        <f t="shared" si="261"/>
        <v>11.7</v>
      </c>
      <c r="DE112" s="65">
        <f t="shared" si="262"/>
        <v>12.96</v>
      </c>
      <c r="DF112" s="65">
        <f t="shared" si="263"/>
        <v>12.54</v>
      </c>
      <c r="DG112" s="65">
        <f t="shared" si="264"/>
        <v>12.96</v>
      </c>
      <c r="DH112" s="65">
        <f t="shared" si="265"/>
        <v>12.54</v>
      </c>
      <c r="DI112" s="65">
        <f t="shared" si="266"/>
        <v>12.96</v>
      </c>
      <c r="DJ112" s="65">
        <f t="shared" si="267"/>
        <v>12.96</v>
      </c>
      <c r="DK112" s="65">
        <f t="shared" si="268"/>
        <v>12.54</v>
      </c>
      <c r="DL112" s="65">
        <f t="shared" si="272"/>
        <v>12.96</v>
      </c>
      <c r="DM112" s="65">
        <f t="shared" si="273"/>
        <v>12.54</v>
      </c>
      <c r="DN112" s="65">
        <f t="shared" si="274"/>
        <v>12.96</v>
      </c>
      <c r="DO112" s="66">
        <f t="shared" si="277"/>
        <v>152.58000000000001</v>
      </c>
      <c r="DP112" s="65">
        <f t="shared" si="270"/>
        <v>499.55</v>
      </c>
      <c r="DQ112" s="65">
        <f t="shared" si="271"/>
        <v>347.95</v>
      </c>
    </row>
    <row r="113" spans="1:122" ht="8.25" x14ac:dyDescent="0.15">
      <c r="A113" s="10">
        <v>42270</v>
      </c>
      <c r="B113" s="11" t="s">
        <v>263</v>
      </c>
      <c r="C113" s="18" t="s">
        <v>333</v>
      </c>
      <c r="D113" s="18" t="s">
        <v>139</v>
      </c>
      <c r="E113" s="18" t="s">
        <v>334</v>
      </c>
      <c r="F113" s="139">
        <v>847.5</v>
      </c>
      <c r="G113" s="65">
        <f t="shared" si="199"/>
        <v>84.75</v>
      </c>
      <c r="H113" s="65">
        <f t="shared" si="200"/>
        <v>762.75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65"/>
      <c r="AY113" s="10"/>
      <c r="AZ113" s="10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>
        <f>ROUND((H113/5/365*7),2)</f>
        <v>2.93</v>
      </c>
      <c r="BV113" s="65">
        <f t="shared" si="227"/>
        <v>12.96</v>
      </c>
      <c r="BW113" s="65">
        <f t="shared" si="228"/>
        <v>12.54</v>
      </c>
      <c r="BX113" s="65">
        <f t="shared" si="229"/>
        <v>12.96</v>
      </c>
      <c r="BY113" s="65">
        <f t="shared" si="230"/>
        <v>41.39</v>
      </c>
      <c r="BZ113" s="65">
        <f t="shared" si="231"/>
        <v>41.39</v>
      </c>
      <c r="CA113" s="65">
        <f t="shared" si="232"/>
        <v>12.96</v>
      </c>
      <c r="CB113" s="65">
        <f t="shared" si="233"/>
        <v>12.12</v>
      </c>
      <c r="CC113" s="65">
        <f t="shared" si="234"/>
        <v>12.96</v>
      </c>
      <c r="CD113" s="65">
        <f t="shared" si="235"/>
        <v>12.54</v>
      </c>
      <c r="CE113" s="65">
        <f t="shared" si="236"/>
        <v>12.96</v>
      </c>
      <c r="CF113" s="65">
        <f t="shared" si="237"/>
        <v>12.54</v>
      </c>
      <c r="CG113" s="65">
        <f t="shared" si="238"/>
        <v>12.96</v>
      </c>
      <c r="CH113" s="65">
        <f t="shared" si="239"/>
        <v>12.96</v>
      </c>
      <c r="CI113" s="65">
        <f t="shared" si="240"/>
        <v>12.54</v>
      </c>
      <c r="CJ113" s="65">
        <f t="shared" si="241"/>
        <v>12.96</v>
      </c>
      <c r="CK113" s="65">
        <f t="shared" si="242"/>
        <v>12.54</v>
      </c>
      <c r="CL113" s="65">
        <f t="shared" si="243"/>
        <v>12.96</v>
      </c>
      <c r="CM113" s="65">
        <f t="shared" si="244"/>
        <v>153</v>
      </c>
      <c r="CN113" s="66">
        <f t="shared" si="245"/>
        <v>194.39</v>
      </c>
      <c r="CO113" s="65">
        <f t="shared" si="246"/>
        <v>12.96</v>
      </c>
      <c r="CP113" s="65">
        <f t="shared" si="247"/>
        <v>11.7</v>
      </c>
      <c r="CQ113" s="65">
        <f t="shared" si="248"/>
        <v>12.96</v>
      </c>
      <c r="CR113" s="65">
        <f t="shared" si="249"/>
        <v>12.54</v>
      </c>
      <c r="CS113" s="67">
        <f t="shared" si="250"/>
        <v>12.96</v>
      </c>
      <c r="CT113" s="65">
        <f t="shared" si="251"/>
        <v>12.54</v>
      </c>
      <c r="CU113" s="65">
        <f t="shared" si="252"/>
        <v>12.96</v>
      </c>
      <c r="CV113" s="65">
        <f t="shared" si="253"/>
        <v>12.96</v>
      </c>
      <c r="CW113" s="65">
        <f t="shared" si="254"/>
        <v>12.54</v>
      </c>
      <c r="CX113" s="65">
        <f t="shared" si="255"/>
        <v>12.96</v>
      </c>
      <c r="CY113" s="65">
        <f t="shared" si="256"/>
        <v>12.54</v>
      </c>
      <c r="CZ113" s="65">
        <f t="shared" si="257"/>
        <v>12.96</v>
      </c>
      <c r="DA113" s="66">
        <f t="shared" si="258"/>
        <v>152.58000000000001</v>
      </c>
      <c r="DB113" s="66">
        <f t="shared" si="259"/>
        <v>346.97</v>
      </c>
      <c r="DC113" s="65">
        <f t="shared" si="260"/>
        <v>12.96</v>
      </c>
      <c r="DD113" s="65">
        <f t="shared" si="261"/>
        <v>11.7</v>
      </c>
      <c r="DE113" s="65">
        <f t="shared" si="262"/>
        <v>12.96</v>
      </c>
      <c r="DF113" s="65">
        <f t="shared" si="263"/>
        <v>12.54</v>
      </c>
      <c r="DG113" s="65">
        <f t="shared" si="264"/>
        <v>12.96</v>
      </c>
      <c r="DH113" s="65">
        <f t="shared" si="265"/>
        <v>12.54</v>
      </c>
      <c r="DI113" s="65">
        <f t="shared" si="266"/>
        <v>12.96</v>
      </c>
      <c r="DJ113" s="65">
        <f t="shared" si="267"/>
        <v>12.96</v>
      </c>
      <c r="DK113" s="65">
        <f t="shared" si="268"/>
        <v>12.54</v>
      </c>
      <c r="DL113" s="65">
        <f t="shared" si="272"/>
        <v>12.96</v>
      </c>
      <c r="DM113" s="65">
        <f t="shared" si="273"/>
        <v>12.54</v>
      </c>
      <c r="DN113" s="65">
        <f t="shared" si="274"/>
        <v>12.96</v>
      </c>
      <c r="DO113" s="66">
        <f t="shared" si="277"/>
        <v>152.58000000000001</v>
      </c>
      <c r="DP113" s="65">
        <f t="shared" si="270"/>
        <v>499.55</v>
      </c>
      <c r="DQ113" s="65">
        <f t="shared" si="271"/>
        <v>347.95</v>
      </c>
      <c r="DR113" s="29"/>
    </row>
    <row r="114" spans="1:122" ht="8.25" x14ac:dyDescent="0.15">
      <c r="A114" s="10">
        <v>42311</v>
      </c>
      <c r="B114" s="11" t="s">
        <v>335</v>
      </c>
      <c r="C114" s="18" t="s">
        <v>336</v>
      </c>
      <c r="D114" s="11" t="s">
        <v>118</v>
      </c>
      <c r="E114" s="18" t="s">
        <v>337</v>
      </c>
      <c r="F114" s="148">
        <v>865</v>
      </c>
      <c r="G114" s="65">
        <f t="shared" si="199"/>
        <v>86.5</v>
      </c>
      <c r="H114" s="65">
        <f t="shared" si="200"/>
        <v>778.5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65"/>
      <c r="AY114" s="10"/>
      <c r="AZ114" s="10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>
        <v>0</v>
      </c>
      <c r="BW114" s="65">
        <f>ROUND((H114/5/365*27),2)</f>
        <v>11.52</v>
      </c>
      <c r="BX114" s="65">
        <f t="shared" si="229"/>
        <v>13.22</v>
      </c>
      <c r="BY114" s="65">
        <f t="shared" si="230"/>
        <v>24.740000000000002</v>
      </c>
      <c r="BZ114" s="65">
        <f t="shared" si="231"/>
        <v>24.74</v>
      </c>
      <c r="CA114" s="65">
        <f t="shared" si="232"/>
        <v>13.22</v>
      </c>
      <c r="CB114" s="65">
        <f t="shared" si="233"/>
        <v>12.37</v>
      </c>
      <c r="CC114" s="65">
        <f t="shared" si="234"/>
        <v>13.22</v>
      </c>
      <c r="CD114" s="65">
        <f t="shared" si="235"/>
        <v>12.8</v>
      </c>
      <c r="CE114" s="65">
        <f t="shared" si="236"/>
        <v>13.22</v>
      </c>
      <c r="CF114" s="65">
        <f t="shared" si="237"/>
        <v>12.8</v>
      </c>
      <c r="CG114" s="65">
        <f t="shared" si="238"/>
        <v>13.22</v>
      </c>
      <c r="CH114" s="65">
        <f t="shared" si="239"/>
        <v>13.22</v>
      </c>
      <c r="CI114" s="65">
        <f t="shared" si="240"/>
        <v>12.8</v>
      </c>
      <c r="CJ114" s="65">
        <f t="shared" si="241"/>
        <v>13.22</v>
      </c>
      <c r="CK114" s="65">
        <f t="shared" si="242"/>
        <v>12.8</v>
      </c>
      <c r="CL114" s="65">
        <f t="shared" si="243"/>
        <v>13.22</v>
      </c>
      <c r="CM114" s="65">
        <f t="shared" si="244"/>
        <v>156.11000000000001</v>
      </c>
      <c r="CN114" s="66">
        <f t="shared" si="245"/>
        <v>180.85</v>
      </c>
      <c r="CO114" s="65">
        <f t="shared" si="246"/>
        <v>13.22</v>
      </c>
      <c r="CP114" s="65">
        <f t="shared" si="247"/>
        <v>11.94</v>
      </c>
      <c r="CQ114" s="65">
        <f t="shared" si="248"/>
        <v>13.22</v>
      </c>
      <c r="CR114" s="65">
        <f t="shared" si="249"/>
        <v>12.8</v>
      </c>
      <c r="CS114" s="67">
        <f t="shared" si="250"/>
        <v>13.22</v>
      </c>
      <c r="CT114" s="65">
        <f t="shared" si="251"/>
        <v>12.8</v>
      </c>
      <c r="CU114" s="65">
        <f t="shared" si="252"/>
        <v>13.22</v>
      </c>
      <c r="CV114" s="65">
        <f t="shared" si="253"/>
        <v>13.22</v>
      </c>
      <c r="CW114" s="65">
        <f t="shared" si="254"/>
        <v>12.8</v>
      </c>
      <c r="CX114" s="65">
        <f t="shared" si="255"/>
        <v>13.22</v>
      </c>
      <c r="CY114" s="65">
        <f t="shared" si="256"/>
        <v>12.8</v>
      </c>
      <c r="CZ114" s="65">
        <f t="shared" si="257"/>
        <v>13.22</v>
      </c>
      <c r="DA114" s="66">
        <f t="shared" si="258"/>
        <v>155.68</v>
      </c>
      <c r="DB114" s="66">
        <f t="shared" si="259"/>
        <v>336.53</v>
      </c>
      <c r="DC114" s="65">
        <f t="shared" si="260"/>
        <v>13.22</v>
      </c>
      <c r="DD114" s="65">
        <f t="shared" si="261"/>
        <v>11.94</v>
      </c>
      <c r="DE114" s="65">
        <f t="shared" si="262"/>
        <v>13.22</v>
      </c>
      <c r="DF114" s="65">
        <f t="shared" si="263"/>
        <v>12.8</v>
      </c>
      <c r="DG114" s="65">
        <f t="shared" si="264"/>
        <v>13.22</v>
      </c>
      <c r="DH114" s="65">
        <f t="shared" si="265"/>
        <v>12.8</v>
      </c>
      <c r="DI114" s="65">
        <f t="shared" si="266"/>
        <v>13.22</v>
      </c>
      <c r="DJ114" s="65">
        <f t="shared" si="267"/>
        <v>13.22</v>
      </c>
      <c r="DK114" s="65">
        <f t="shared" si="268"/>
        <v>12.8</v>
      </c>
      <c r="DL114" s="65">
        <f t="shared" si="272"/>
        <v>13.22</v>
      </c>
      <c r="DM114" s="65">
        <f t="shared" si="273"/>
        <v>12.8</v>
      </c>
      <c r="DN114" s="65">
        <f t="shared" si="274"/>
        <v>13.22</v>
      </c>
      <c r="DO114" s="66">
        <f t="shared" si="277"/>
        <v>155.68</v>
      </c>
      <c r="DP114" s="65">
        <f t="shared" si="270"/>
        <v>492.21</v>
      </c>
      <c r="DQ114" s="65">
        <f t="shared" si="271"/>
        <v>372.79</v>
      </c>
    </row>
    <row r="115" spans="1:122" ht="24.75" x14ac:dyDescent="0.15">
      <c r="A115" s="12">
        <v>42690</v>
      </c>
      <c r="B115" s="14" t="s">
        <v>246</v>
      </c>
      <c r="C115" s="14" t="s">
        <v>338</v>
      </c>
      <c r="D115" s="11" t="s">
        <v>118</v>
      </c>
      <c r="E115" s="24" t="s">
        <v>339</v>
      </c>
      <c r="F115" s="148">
        <v>1197</v>
      </c>
      <c r="G115" s="65">
        <f t="shared" si="199"/>
        <v>119.7</v>
      </c>
      <c r="H115" s="65">
        <f t="shared" si="200"/>
        <v>1077.3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65"/>
      <c r="AY115" s="10"/>
      <c r="AZ115" s="10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>
        <f>ROUND((H115/5/365*14),2)</f>
        <v>8.26</v>
      </c>
      <c r="CL115" s="65">
        <f t="shared" si="243"/>
        <v>18.3</v>
      </c>
      <c r="CM115" s="65">
        <f t="shared" si="244"/>
        <v>26.560000000000002</v>
      </c>
      <c r="CN115" s="66">
        <f t="shared" si="245"/>
        <v>26.56</v>
      </c>
      <c r="CO115" s="65">
        <f t="shared" si="246"/>
        <v>18.3</v>
      </c>
      <c r="CP115" s="65">
        <f t="shared" si="247"/>
        <v>16.53</v>
      </c>
      <c r="CQ115" s="65">
        <f t="shared" si="248"/>
        <v>18.3</v>
      </c>
      <c r="CR115" s="65">
        <f t="shared" si="249"/>
        <v>17.71</v>
      </c>
      <c r="CS115" s="67">
        <f t="shared" si="250"/>
        <v>18.3</v>
      </c>
      <c r="CT115" s="65">
        <f t="shared" si="251"/>
        <v>17.71</v>
      </c>
      <c r="CU115" s="65">
        <f t="shared" si="252"/>
        <v>18.3</v>
      </c>
      <c r="CV115" s="65">
        <f t="shared" si="253"/>
        <v>18.3</v>
      </c>
      <c r="CW115" s="65">
        <f t="shared" si="254"/>
        <v>17.71</v>
      </c>
      <c r="CX115" s="65">
        <f t="shared" si="255"/>
        <v>18.3</v>
      </c>
      <c r="CY115" s="65">
        <f t="shared" si="256"/>
        <v>17.71</v>
      </c>
      <c r="CZ115" s="65">
        <f t="shared" si="257"/>
        <v>18.3</v>
      </c>
      <c r="DA115" s="66">
        <f t="shared" si="258"/>
        <v>215.47000000000003</v>
      </c>
      <c r="DB115" s="66">
        <f t="shared" si="259"/>
        <v>242.03</v>
      </c>
      <c r="DC115" s="65">
        <f t="shared" si="260"/>
        <v>18.3</v>
      </c>
      <c r="DD115" s="65">
        <f t="shared" si="261"/>
        <v>16.53</v>
      </c>
      <c r="DE115" s="65">
        <f t="shared" si="262"/>
        <v>18.3</v>
      </c>
      <c r="DF115" s="65">
        <f t="shared" si="263"/>
        <v>17.71</v>
      </c>
      <c r="DG115" s="65">
        <f t="shared" si="264"/>
        <v>18.3</v>
      </c>
      <c r="DH115" s="65">
        <f t="shared" si="265"/>
        <v>17.71</v>
      </c>
      <c r="DI115" s="65">
        <f t="shared" si="266"/>
        <v>18.3</v>
      </c>
      <c r="DJ115" s="65">
        <f t="shared" si="267"/>
        <v>18.3</v>
      </c>
      <c r="DK115" s="65">
        <f t="shared" si="268"/>
        <v>17.71</v>
      </c>
      <c r="DL115" s="65">
        <f t="shared" si="272"/>
        <v>18.3</v>
      </c>
      <c r="DM115" s="65">
        <f t="shared" si="273"/>
        <v>17.71</v>
      </c>
      <c r="DN115" s="65">
        <f t="shared" si="274"/>
        <v>18.3</v>
      </c>
      <c r="DO115" s="66">
        <f t="shared" si="277"/>
        <v>215.47000000000003</v>
      </c>
      <c r="DP115" s="65">
        <f t="shared" si="270"/>
        <v>457.5</v>
      </c>
      <c r="DQ115" s="65">
        <f t="shared" si="271"/>
        <v>739.5</v>
      </c>
    </row>
    <row r="116" spans="1:122" ht="24.75" x14ac:dyDescent="0.15">
      <c r="A116" s="12">
        <v>42690</v>
      </c>
      <c r="B116" s="14" t="s">
        <v>246</v>
      </c>
      <c r="C116" s="14" t="s">
        <v>340</v>
      </c>
      <c r="D116" s="11" t="s">
        <v>118</v>
      </c>
      <c r="E116" s="24" t="s">
        <v>341</v>
      </c>
      <c r="F116" s="148">
        <v>1197</v>
      </c>
      <c r="G116" s="65">
        <f t="shared" si="199"/>
        <v>119.7</v>
      </c>
      <c r="H116" s="65">
        <f t="shared" si="200"/>
        <v>1077.3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65"/>
      <c r="AY116" s="10"/>
      <c r="AZ116" s="10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>
        <f>ROUND((H116/5/365*14),2)</f>
        <v>8.26</v>
      </c>
      <c r="CL116" s="65">
        <f t="shared" si="243"/>
        <v>18.3</v>
      </c>
      <c r="CM116" s="65">
        <f t="shared" si="244"/>
        <v>26.560000000000002</v>
      </c>
      <c r="CN116" s="66">
        <f t="shared" si="245"/>
        <v>26.56</v>
      </c>
      <c r="CO116" s="65">
        <f t="shared" si="246"/>
        <v>18.3</v>
      </c>
      <c r="CP116" s="65">
        <f t="shared" si="247"/>
        <v>16.53</v>
      </c>
      <c r="CQ116" s="65">
        <f t="shared" si="248"/>
        <v>18.3</v>
      </c>
      <c r="CR116" s="65">
        <f t="shared" si="249"/>
        <v>17.71</v>
      </c>
      <c r="CS116" s="67">
        <f t="shared" si="250"/>
        <v>18.3</v>
      </c>
      <c r="CT116" s="65">
        <f t="shared" si="251"/>
        <v>17.71</v>
      </c>
      <c r="CU116" s="65">
        <f t="shared" si="252"/>
        <v>18.3</v>
      </c>
      <c r="CV116" s="65">
        <f t="shared" si="253"/>
        <v>18.3</v>
      </c>
      <c r="CW116" s="65">
        <f t="shared" si="254"/>
        <v>17.71</v>
      </c>
      <c r="CX116" s="65">
        <f t="shared" si="255"/>
        <v>18.3</v>
      </c>
      <c r="CY116" s="65">
        <f t="shared" si="256"/>
        <v>17.71</v>
      </c>
      <c r="CZ116" s="65">
        <f t="shared" si="257"/>
        <v>18.3</v>
      </c>
      <c r="DA116" s="66">
        <f t="shared" si="258"/>
        <v>215.47000000000003</v>
      </c>
      <c r="DB116" s="66">
        <f t="shared" si="259"/>
        <v>242.03</v>
      </c>
      <c r="DC116" s="65">
        <f t="shared" si="260"/>
        <v>18.3</v>
      </c>
      <c r="DD116" s="65">
        <f t="shared" si="261"/>
        <v>16.53</v>
      </c>
      <c r="DE116" s="65">
        <f t="shared" si="262"/>
        <v>18.3</v>
      </c>
      <c r="DF116" s="65">
        <f t="shared" si="263"/>
        <v>17.71</v>
      </c>
      <c r="DG116" s="65">
        <f t="shared" si="264"/>
        <v>18.3</v>
      </c>
      <c r="DH116" s="65">
        <f t="shared" si="265"/>
        <v>17.71</v>
      </c>
      <c r="DI116" s="65">
        <f t="shared" si="266"/>
        <v>18.3</v>
      </c>
      <c r="DJ116" s="65">
        <f t="shared" si="267"/>
        <v>18.3</v>
      </c>
      <c r="DK116" s="65">
        <f t="shared" si="268"/>
        <v>17.71</v>
      </c>
      <c r="DL116" s="65">
        <f t="shared" si="272"/>
        <v>18.3</v>
      </c>
      <c r="DM116" s="65">
        <f t="shared" si="273"/>
        <v>17.71</v>
      </c>
      <c r="DN116" s="65">
        <f t="shared" si="274"/>
        <v>18.3</v>
      </c>
      <c r="DO116" s="66">
        <f t="shared" si="277"/>
        <v>215.47000000000003</v>
      </c>
      <c r="DP116" s="65">
        <f t="shared" si="270"/>
        <v>457.5</v>
      </c>
      <c r="DQ116" s="65">
        <f t="shared" si="271"/>
        <v>739.5</v>
      </c>
    </row>
    <row r="117" spans="1:122" ht="16.5" x14ac:dyDescent="0.15">
      <c r="A117" s="12">
        <v>42690</v>
      </c>
      <c r="B117" s="14" t="s">
        <v>271</v>
      </c>
      <c r="C117" s="14" t="s">
        <v>342</v>
      </c>
      <c r="D117" s="11" t="s">
        <v>118</v>
      </c>
      <c r="E117" s="24" t="s">
        <v>343</v>
      </c>
      <c r="F117" s="148">
        <v>2220</v>
      </c>
      <c r="G117" s="65">
        <f t="shared" si="199"/>
        <v>222</v>
      </c>
      <c r="H117" s="65">
        <f t="shared" si="200"/>
        <v>1998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65"/>
      <c r="AY117" s="10"/>
      <c r="AZ117" s="10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>
        <f>ROUND((H117/5/365*14),2)</f>
        <v>15.33</v>
      </c>
      <c r="CL117" s="65">
        <f t="shared" si="243"/>
        <v>33.94</v>
      </c>
      <c r="CM117" s="65">
        <f t="shared" si="244"/>
        <v>49.269999999999996</v>
      </c>
      <c r="CN117" s="66">
        <f t="shared" si="245"/>
        <v>49.27</v>
      </c>
      <c r="CO117" s="65">
        <f t="shared" si="246"/>
        <v>33.94</v>
      </c>
      <c r="CP117" s="65">
        <f t="shared" si="247"/>
        <v>30.65</v>
      </c>
      <c r="CQ117" s="65">
        <f t="shared" si="248"/>
        <v>33.94</v>
      </c>
      <c r="CR117" s="65">
        <f t="shared" si="249"/>
        <v>32.840000000000003</v>
      </c>
      <c r="CS117" s="67">
        <f t="shared" si="250"/>
        <v>33.94</v>
      </c>
      <c r="CT117" s="65">
        <f t="shared" si="251"/>
        <v>32.840000000000003</v>
      </c>
      <c r="CU117" s="65">
        <f t="shared" si="252"/>
        <v>33.94</v>
      </c>
      <c r="CV117" s="65">
        <f t="shared" si="253"/>
        <v>33.94</v>
      </c>
      <c r="CW117" s="65">
        <f t="shared" si="254"/>
        <v>32.840000000000003</v>
      </c>
      <c r="CX117" s="65">
        <f t="shared" si="255"/>
        <v>33.94</v>
      </c>
      <c r="CY117" s="65">
        <f t="shared" si="256"/>
        <v>32.840000000000003</v>
      </c>
      <c r="CZ117" s="65">
        <f t="shared" si="257"/>
        <v>33.94</v>
      </c>
      <c r="DA117" s="66">
        <f t="shared" si="258"/>
        <v>399.59</v>
      </c>
      <c r="DB117" s="66">
        <f t="shared" si="259"/>
        <v>448.86</v>
      </c>
      <c r="DC117" s="65">
        <f t="shared" si="260"/>
        <v>33.94</v>
      </c>
      <c r="DD117" s="65">
        <f t="shared" si="261"/>
        <v>30.65</v>
      </c>
      <c r="DE117" s="65">
        <f t="shared" si="262"/>
        <v>33.94</v>
      </c>
      <c r="DF117" s="65">
        <f t="shared" si="263"/>
        <v>32.840000000000003</v>
      </c>
      <c r="DG117" s="65">
        <f t="shared" si="264"/>
        <v>33.94</v>
      </c>
      <c r="DH117" s="65">
        <f t="shared" si="265"/>
        <v>32.840000000000003</v>
      </c>
      <c r="DI117" s="65">
        <f t="shared" si="266"/>
        <v>33.94</v>
      </c>
      <c r="DJ117" s="65">
        <f t="shared" si="267"/>
        <v>33.94</v>
      </c>
      <c r="DK117" s="65">
        <f t="shared" si="268"/>
        <v>32.840000000000003</v>
      </c>
      <c r="DL117" s="65">
        <f t="shared" si="272"/>
        <v>33.94</v>
      </c>
      <c r="DM117" s="65">
        <f t="shared" si="273"/>
        <v>32.840000000000003</v>
      </c>
      <c r="DN117" s="65">
        <f t="shared" si="274"/>
        <v>33.94</v>
      </c>
      <c r="DO117" s="66">
        <f t="shared" si="277"/>
        <v>399.59</v>
      </c>
      <c r="DP117" s="65">
        <f t="shared" si="270"/>
        <v>848.45</v>
      </c>
      <c r="DQ117" s="65">
        <f t="shared" si="271"/>
        <v>1371.55</v>
      </c>
    </row>
    <row r="118" spans="1:122" ht="16.5" x14ac:dyDescent="0.15">
      <c r="A118" s="12">
        <v>42723</v>
      </c>
      <c r="B118" s="30" t="s">
        <v>344</v>
      </c>
      <c r="C118" s="30" t="s">
        <v>345</v>
      </c>
      <c r="D118" s="14" t="s">
        <v>145</v>
      </c>
      <c r="E118" s="14" t="s">
        <v>346</v>
      </c>
      <c r="F118" s="164">
        <v>785</v>
      </c>
      <c r="G118" s="65">
        <f t="shared" si="199"/>
        <v>78.5</v>
      </c>
      <c r="H118" s="65">
        <f t="shared" si="200"/>
        <v>706.5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65"/>
      <c r="AY118" s="10"/>
      <c r="AZ118" s="10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>
        <f>ROUND((H118/5/365*12),2)</f>
        <v>4.6500000000000004</v>
      </c>
      <c r="CM118" s="65">
        <f t="shared" si="244"/>
        <v>4.6500000000000004</v>
      </c>
      <c r="CN118" s="66">
        <f t="shared" si="245"/>
        <v>4.6500000000000004</v>
      </c>
      <c r="CO118" s="65">
        <f t="shared" si="246"/>
        <v>12</v>
      </c>
      <c r="CP118" s="65">
        <f t="shared" si="247"/>
        <v>10.84</v>
      </c>
      <c r="CQ118" s="65">
        <f t="shared" si="248"/>
        <v>12</v>
      </c>
      <c r="CR118" s="65">
        <f t="shared" si="249"/>
        <v>11.61</v>
      </c>
      <c r="CS118" s="67">
        <f t="shared" si="250"/>
        <v>12</v>
      </c>
      <c r="CT118" s="65">
        <f t="shared" si="251"/>
        <v>11.61</v>
      </c>
      <c r="CU118" s="65">
        <f t="shared" si="252"/>
        <v>12</v>
      </c>
      <c r="CV118" s="65">
        <f t="shared" si="253"/>
        <v>12</v>
      </c>
      <c r="CW118" s="65">
        <f t="shared" si="254"/>
        <v>11.61</v>
      </c>
      <c r="CX118" s="65">
        <f t="shared" si="255"/>
        <v>12</v>
      </c>
      <c r="CY118" s="65">
        <f t="shared" si="256"/>
        <v>11.61</v>
      </c>
      <c r="CZ118" s="65">
        <f t="shared" si="257"/>
        <v>12</v>
      </c>
      <c r="DA118" s="66">
        <f t="shared" si="258"/>
        <v>141.28</v>
      </c>
      <c r="DB118" s="66">
        <f t="shared" si="259"/>
        <v>145.93</v>
      </c>
      <c r="DC118" s="65">
        <f t="shared" si="260"/>
        <v>12</v>
      </c>
      <c r="DD118" s="65">
        <f t="shared" si="261"/>
        <v>10.84</v>
      </c>
      <c r="DE118" s="65">
        <f t="shared" si="262"/>
        <v>12</v>
      </c>
      <c r="DF118" s="65">
        <f t="shared" si="263"/>
        <v>11.61</v>
      </c>
      <c r="DG118" s="65">
        <f t="shared" si="264"/>
        <v>12</v>
      </c>
      <c r="DH118" s="65">
        <f t="shared" si="265"/>
        <v>11.61</v>
      </c>
      <c r="DI118" s="65">
        <f t="shared" si="266"/>
        <v>12</v>
      </c>
      <c r="DJ118" s="65">
        <f t="shared" si="267"/>
        <v>12</v>
      </c>
      <c r="DK118" s="65">
        <f t="shared" si="268"/>
        <v>11.61</v>
      </c>
      <c r="DL118" s="65">
        <f t="shared" si="272"/>
        <v>12</v>
      </c>
      <c r="DM118" s="65">
        <f t="shared" si="273"/>
        <v>11.61</v>
      </c>
      <c r="DN118" s="65">
        <f t="shared" si="274"/>
        <v>12</v>
      </c>
      <c r="DO118" s="66">
        <f t="shared" si="277"/>
        <v>141.28</v>
      </c>
      <c r="DP118" s="65">
        <f t="shared" si="270"/>
        <v>287.20999999999998</v>
      </c>
      <c r="DQ118" s="65">
        <f t="shared" si="271"/>
        <v>497.79</v>
      </c>
    </row>
    <row r="119" spans="1:122" ht="16.5" x14ac:dyDescent="0.15">
      <c r="A119" s="12">
        <v>42723</v>
      </c>
      <c r="B119" s="30" t="s">
        <v>344</v>
      </c>
      <c r="C119" s="30" t="s">
        <v>345</v>
      </c>
      <c r="D119" s="14" t="s">
        <v>183</v>
      </c>
      <c r="E119" s="14" t="s">
        <v>347</v>
      </c>
      <c r="F119" s="164">
        <v>785</v>
      </c>
      <c r="G119" s="65">
        <f t="shared" si="199"/>
        <v>78.5</v>
      </c>
      <c r="H119" s="65">
        <f t="shared" si="200"/>
        <v>706.5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65"/>
      <c r="AY119" s="10"/>
      <c r="AZ119" s="10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>
        <f>ROUND((H119/5/365*12),2)</f>
        <v>4.6500000000000004</v>
      </c>
      <c r="CM119" s="65">
        <f t="shared" si="244"/>
        <v>4.6500000000000004</v>
      </c>
      <c r="CN119" s="66">
        <f t="shared" si="245"/>
        <v>4.6500000000000004</v>
      </c>
      <c r="CO119" s="65">
        <f t="shared" si="246"/>
        <v>12</v>
      </c>
      <c r="CP119" s="65">
        <f t="shared" si="247"/>
        <v>10.84</v>
      </c>
      <c r="CQ119" s="65">
        <f t="shared" si="248"/>
        <v>12</v>
      </c>
      <c r="CR119" s="65">
        <f t="shared" si="249"/>
        <v>11.61</v>
      </c>
      <c r="CS119" s="67">
        <f t="shared" si="250"/>
        <v>12</v>
      </c>
      <c r="CT119" s="65">
        <f t="shared" si="251"/>
        <v>11.61</v>
      </c>
      <c r="CU119" s="65">
        <f t="shared" si="252"/>
        <v>12</v>
      </c>
      <c r="CV119" s="65">
        <f t="shared" si="253"/>
        <v>12</v>
      </c>
      <c r="CW119" s="65">
        <f t="shared" si="254"/>
        <v>11.61</v>
      </c>
      <c r="CX119" s="65">
        <f t="shared" si="255"/>
        <v>12</v>
      </c>
      <c r="CY119" s="65">
        <f t="shared" si="256"/>
        <v>11.61</v>
      </c>
      <c r="CZ119" s="65">
        <f t="shared" si="257"/>
        <v>12</v>
      </c>
      <c r="DA119" s="66">
        <f t="shared" si="258"/>
        <v>141.28</v>
      </c>
      <c r="DB119" s="66">
        <f t="shared" si="259"/>
        <v>145.93</v>
      </c>
      <c r="DC119" s="65">
        <f t="shared" si="260"/>
        <v>12</v>
      </c>
      <c r="DD119" s="65">
        <f t="shared" si="261"/>
        <v>10.84</v>
      </c>
      <c r="DE119" s="65">
        <f t="shared" si="262"/>
        <v>12</v>
      </c>
      <c r="DF119" s="65">
        <f t="shared" si="263"/>
        <v>11.61</v>
      </c>
      <c r="DG119" s="65">
        <f t="shared" si="264"/>
        <v>12</v>
      </c>
      <c r="DH119" s="65">
        <f t="shared" si="265"/>
        <v>11.61</v>
      </c>
      <c r="DI119" s="65">
        <f t="shared" si="266"/>
        <v>12</v>
      </c>
      <c r="DJ119" s="65">
        <f t="shared" si="267"/>
        <v>12</v>
      </c>
      <c r="DK119" s="65">
        <f t="shared" si="268"/>
        <v>11.61</v>
      </c>
      <c r="DL119" s="65">
        <f t="shared" si="272"/>
        <v>12</v>
      </c>
      <c r="DM119" s="65">
        <f t="shared" si="273"/>
        <v>11.61</v>
      </c>
      <c r="DN119" s="65">
        <f t="shared" si="274"/>
        <v>12</v>
      </c>
      <c r="DO119" s="66">
        <f t="shared" si="277"/>
        <v>141.28</v>
      </c>
      <c r="DP119" s="65">
        <f t="shared" si="270"/>
        <v>287.20999999999998</v>
      </c>
      <c r="DQ119" s="65">
        <f t="shared" si="271"/>
        <v>497.79</v>
      </c>
    </row>
    <row r="120" spans="1:122" ht="24.75" x14ac:dyDescent="0.15">
      <c r="A120" s="12">
        <v>42726</v>
      </c>
      <c r="B120" s="13" t="s">
        <v>348</v>
      </c>
      <c r="C120" s="13" t="s">
        <v>349</v>
      </c>
      <c r="D120" s="14" t="s">
        <v>350</v>
      </c>
      <c r="E120" s="14" t="s">
        <v>351</v>
      </c>
      <c r="F120" s="148">
        <v>1699.52</v>
      </c>
      <c r="G120" s="65">
        <f t="shared" si="199"/>
        <v>169.952</v>
      </c>
      <c r="H120" s="65">
        <f t="shared" si="200"/>
        <v>1529.568</v>
      </c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65"/>
      <c r="CL120" s="65">
        <f>ROUND((H120/5/365*9),2)</f>
        <v>7.54</v>
      </c>
      <c r="CM120" s="65">
        <f t="shared" si="244"/>
        <v>7.54</v>
      </c>
      <c r="CN120" s="66">
        <f t="shared" si="245"/>
        <v>7.54</v>
      </c>
      <c r="CO120" s="65">
        <f t="shared" si="246"/>
        <v>25.98</v>
      </c>
      <c r="CP120" s="65">
        <f t="shared" si="247"/>
        <v>23.47</v>
      </c>
      <c r="CQ120" s="65">
        <f t="shared" si="248"/>
        <v>25.98</v>
      </c>
      <c r="CR120" s="65">
        <f t="shared" si="249"/>
        <v>25.14</v>
      </c>
      <c r="CS120" s="67">
        <f t="shared" si="250"/>
        <v>25.98</v>
      </c>
      <c r="CT120" s="65">
        <f t="shared" si="251"/>
        <v>25.14</v>
      </c>
      <c r="CU120" s="65">
        <f t="shared" si="252"/>
        <v>25.98</v>
      </c>
      <c r="CV120" s="65">
        <f t="shared" si="253"/>
        <v>25.98</v>
      </c>
      <c r="CW120" s="65">
        <f t="shared" si="254"/>
        <v>25.14</v>
      </c>
      <c r="CX120" s="65">
        <f t="shared" si="255"/>
        <v>25.98</v>
      </c>
      <c r="CY120" s="65">
        <f t="shared" si="256"/>
        <v>25.14</v>
      </c>
      <c r="CZ120" s="65">
        <f t="shared" si="257"/>
        <v>25.98</v>
      </c>
      <c r="DA120" s="66">
        <f t="shared" si="258"/>
        <v>305.89</v>
      </c>
      <c r="DB120" s="66">
        <f t="shared" si="259"/>
        <v>313.43</v>
      </c>
      <c r="DC120" s="65">
        <f t="shared" si="260"/>
        <v>25.98</v>
      </c>
      <c r="DD120" s="65">
        <f t="shared" si="261"/>
        <v>23.47</v>
      </c>
      <c r="DE120" s="65">
        <f t="shared" si="262"/>
        <v>25.98</v>
      </c>
      <c r="DF120" s="65">
        <f t="shared" si="263"/>
        <v>25.14</v>
      </c>
      <c r="DG120" s="65">
        <f t="shared" si="264"/>
        <v>25.98</v>
      </c>
      <c r="DH120" s="65">
        <f t="shared" si="265"/>
        <v>25.14</v>
      </c>
      <c r="DI120" s="65">
        <f t="shared" si="266"/>
        <v>25.98</v>
      </c>
      <c r="DJ120" s="65">
        <f t="shared" si="267"/>
        <v>25.98</v>
      </c>
      <c r="DK120" s="65">
        <f t="shared" si="268"/>
        <v>25.14</v>
      </c>
      <c r="DL120" s="65">
        <f t="shared" si="272"/>
        <v>25.98</v>
      </c>
      <c r="DM120" s="65">
        <f t="shared" si="273"/>
        <v>25.14</v>
      </c>
      <c r="DN120" s="65">
        <f t="shared" si="274"/>
        <v>25.98</v>
      </c>
      <c r="DO120" s="66">
        <f t="shared" si="277"/>
        <v>305.89</v>
      </c>
      <c r="DP120" s="65">
        <f t="shared" si="270"/>
        <v>619.32000000000005</v>
      </c>
      <c r="DQ120" s="65">
        <f t="shared" si="271"/>
        <v>1080.1999999999998</v>
      </c>
    </row>
    <row r="121" spans="1:122" ht="16.5" x14ac:dyDescent="0.15">
      <c r="A121" s="12">
        <v>42899</v>
      </c>
      <c r="B121" s="13" t="s">
        <v>352</v>
      </c>
      <c r="C121" s="13" t="s">
        <v>353</v>
      </c>
      <c r="D121" s="13" t="s">
        <v>172</v>
      </c>
      <c r="E121" s="14" t="s">
        <v>354</v>
      </c>
      <c r="F121" s="164">
        <v>1977.5</v>
      </c>
      <c r="G121" s="65">
        <f t="shared" si="199"/>
        <v>197.75</v>
      </c>
      <c r="H121" s="65">
        <f t="shared" si="200"/>
        <v>1779.75</v>
      </c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65"/>
      <c r="CL121" s="65"/>
      <c r="CM121" s="65"/>
      <c r="CN121" s="66"/>
      <c r="CO121" s="65"/>
      <c r="CP121" s="65"/>
      <c r="CQ121" s="65"/>
      <c r="CR121" s="65"/>
      <c r="CS121" s="67"/>
      <c r="CT121" s="65">
        <f>ROUND((H121/5/365*17),2)</f>
        <v>16.579999999999998</v>
      </c>
      <c r="CU121" s="65">
        <f t="shared" si="252"/>
        <v>30.23</v>
      </c>
      <c r="CV121" s="65">
        <f t="shared" si="253"/>
        <v>30.23</v>
      </c>
      <c r="CW121" s="65">
        <f t="shared" si="254"/>
        <v>29.26</v>
      </c>
      <c r="CX121" s="65">
        <f t="shared" si="255"/>
        <v>30.23</v>
      </c>
      <c r="CY121" s="65">
        <f t="shared" si="256"/>
        <v>29.26</v>
      </c>
      <c r="CZ121" s="65">
        <f t="shared" si="257"/>
        <v>30.23</v>
      </c>
      <c r="DA121" s="66">
        <f t="shared" si="258"/>
        <v>196.01999999999998</v>
      </c>
      <c r="DB121" s="66">
        <f t="shared" si="259"/>
        <v>196.02</v>
      </c>
      <c r="DC121" s="65">
        <f t="shared" si="260"/>
        <v>30.23</v>
      </c>
      <c r="DD121" s="65">
        <f t="shared" si="261"/>
        <v>27.31</v>
      </c>
      <c r="DE121" s="65">
        <f t="shared" si="262"/>
        <v>30.23</v>
      </c>
      <c r="DF121" s="65">
        <f t="shared" si="263"/>
        <v>29.26</v>
      </c>
      <c r="DG121" s="65">
        <f t="shared" si="264"/>
        <v>30.23</v>
      </c>
      <c r="DH121" s="65">
        <f t="shared" si="265"/>
        <v>29.26</v>
      </c>
      <c r="DI121" s="65">
        <f t="shared" si="266"/>
        <v>30.23</v>
      </c>
      <c r="DJ121" s="65">
        <f t="shared" si="267"/>
        <v>30.23</v>
      </c>
      <c r="DK121" s="65">
        <f t="shared" si="268"/>
        <v>29.26</v>
      </c>
      <c r="DL121" s="65">
        <f t="shared" si="272"/>
        <v>30.23</v>
      </c>
      <c r="DM121" s="65">
        <f t="shared" si="273"/>
        <v>29.26</v>
      </c>
      <c r="DN121" s="65">
        <f t="shared" si="274"/>
        <v>30.23</v>
      </c>
      <c r="DO121" s="66">
        <f t="shared" si="277"/>
        <v>355.96</v>
      </c>
      <c r="DP121" s="65">
        <f t="shared" si="270"/>
        <v>551.98</v>
      </c>
      <c r="DQ121" s="65">
        <f t="shared" si="271"/>
        <v>1425.52</v>
      </c>
    </row>
    <row r="122" spans="1:122" ht="16.5" x14ac:dyDescent="0.15">
      <c r="A122" s="12">
        <v>42900</v>
      </c>
      <c r="B122" s="13" t="s">
        <v>246</v>
      </c>
      <c r="C122" s="13" t="s">
        <v>355</v>
      </c>
      <c r="D122" s="13" t="s">
        <v>356</v>
      </c>
      <c r="E122" s="14" t="s">
        <v>357</v>
      </c>
      <c r="F122" s="164">
        <v>1050</v>
      </c>
      <c r="G122" s="65">
        <f t="shared" si="199"/>
        <v>105</v>
      </c>
      <c r="H122" s="65">
        <f t="shared" si="200"/>
        <v>945</v>
      </c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65"/>
      <c r="CL122" s="65"/>
      <c r="CM122" s="65"/>
      <c r="CN122" s="66"/>
      <c r="CO122" s="65"/>
      <c r="CP122" s="65"/>
      <c r="CQ122" s="65"/>
      <c r="CR122" s="65"/>
      <c r="CS122" s="67"/>
      <c r="CT122" s="65">
        <f>ROUND((H122/5/365*16),2)</f>
        <v>8.2799999999999994</v>
      </c>
      <c r="CU122" s="65">
        <f t="shared" si="252"/>
        <v>16.05</v>
      </c>
      <c r="CV122" s="65">
        <f t="shared" si="253"/>
        <v>16.05</v>
      </c>
      <c r="CW122" s="65">
        <f t="shared" si="254"/>
        <v>15.53</v>
      </c>
      <c r="CX122" s="65">
        <f t="shared" si="255"/>
        <v>16.05</v>
      </c>
      <c r="CY122" s="65">
        <f t="shared" si="256"/>
        <v>15.53</v>
      </c>
      <c r="CZ122" s="65">
        <f t="shared" si="257"/>
        <v>16.05</v>
      </c>
      <c r="DA122" s="66">
        <f t="shared" si="258"/>
        <v>103.53999999999999</v>
      </c>
      <c r="DB122" s="66">
        <f t="shared" si="259"/>
        <v>103.54</v>
      </c>
      <c r="DC122" s="65">
        <f t="shared" si="260"/>
        <v>16.05</v>
      </c>
      <c r="DD122" s="65">
        <f t="shared" si="261"/>
        <v>14.5</v>
      </c>
      <c r="DE122" s="65">
        <f t="shared" si="262"/>
        <v>16.05</v>
      </c>
      <c r="DF122" s="65">
        <f t="shared" si="263"/>
        <v>15.53</v>
      </c>
      <c r="DG122" s="65">
        <f t="shared" si="264"/>
        <v>16.05</v>
      </c>
      <c r="DH122" s="65">
        <f t="shared" si="265"/>
        <v>15.53</v>
      </c>
      <c r="DI122" s="65">
        <f t="shared" si="266"/>
        <v>16.05</v>
      </c>
      <c r="DJ122" s="65">
        <f t="shared" si="267"/>
        <v>16.05</v>
      </c>
      <c r="DK122" s="65">
        <f t="shared" si="268"/>
        <v>15.53</v>
      </c>
      <c r="DL122" s="65">
        <f t="shared" si="272"/>
        <v>16.05</v>
      </c>
      <c r="DM122" s="65">
        <f t="shared" si="273"/>
        <v>15.53</v>
      </c>
      <c r="DN122" s="65">
        <f t="shared" si="274"/>
        <v>16.05</v>
      </c>
      <c r="DO122" s="66">
        <f t="shared" si="277"/>
        <v>188.97000000000003</v>
      </c>
      <c r="DP122" s="65">
        <f t="shared" si="270"/>
        <v>292.51</v>
      </c>
      <c r="DQ122" s="65">
        <f t="shared" si="271"/>
        <v>757.49</v>
      </c>
    </row>
    <row r="123" spans="1:122" ht="16.5" x14ac:dyDescent="0.15">
      <c r="A123" s="12">
        <v>42900</v>
      </c>
      <c r="B123" s="13" t="s">
        <v>246</v>
      </c>
      <c r="C123" s="13" t="s">
        <v>358</v>
      </c>
      <c r="D123" s="13" t="s">
        <v>145</v>
      </c>
      <c r="E123" s="14" t="s">
        <v>359</v>
      </c>
      <c r="F123" s="164">
        <v>1050</v>
      </c>
      <c r="G123" s="65">
        <f t="shared" si="199"/>
        <v>105</v>
      </c>
      <c r="H123" s="65">
        <f t="shared" si="200"/>
        <v>945</v>
      </c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65"/>
      <c r="CL123" s="65"/>
      <c r="CM123" s="65"/>
      <c r="CN123" s="66"/>
      <c r="CO123" s="65"/>
      <c r="CP123" s="65"/>
      <c r="CQ123" s="65"/>
      <c r="CR123" s="65"/>
      <c r="CS123" s="67"/>
      <c r="CT123" s="65">
        <f>ROUND((H123/5/365*16),2)</f>
        <v>8.2799999999999994</v>
      </c>
      <c r="CU123" s="65">
        <f t="shared" si="252"/>
        <v>16.05</v>
      </c>
      <c r="CV123" s="65">
        <f t="shared" si="253"/>
        <v>16.05</v>
      </c>
      <c r="CW123" s="65">
        <f t="shared" si="254"/>
        <v>15.53</v>
      </c>
      <c r="CX123" s="65">
        <f t="shared" si="255"/>
        <v>16.05</v>
      </c>
      <c r="CY123" s="65">
        <f t="shared" si="256"/>
        <v>15.53</v>
      </c>
      <c r="CZ123" s="65">
        <f t="shared" si="257"/>
        <v>16.05</v>
      </c>
      <c r="DA123" s="66">
        <f t="shared" si="258"/>
        <v>103.53999999999999</v>
      </c>
      <c r="DB123" s="66">
        <f t="shared" si="259"/>
        <v>103.54</v>
      </c>
      <c r="DC123" s="65">
        <f t="shared" si="260"/>
        <v>16.05</v>
      </c>
      <c r="DD123" s="65">
        <f t="shared" si="261"/>
        <v>14.5</v>
      </c>
      <c r="DE123" s="65">
        <f t="shared" si="262"/>
        <v>16.05</v>
      </c>
      <c r="DF123" s="65">
        <f t="shared" si="263"/>
        <v>15.53</v>
      </c>
      <c r="DG123" s="65">
        <f t="shared" si="264"/>
        <v>16.05</v>
      </c>
      <c r="DH123" s="65">
        <f t="shared" si="265"/>
        <v>15.53</v>
      </c>
      <c r="DI123" s="65">
        <f t="shared" si="266"/>
        <v>16.05</v>
      </c>
      <c r="DJ123" s="65">
        <f t="shared" si="267"/>
        <v>16.05</v>
      </c>
      <c r="DK123" s="65">
        <f t="shared" si="268"/>
        <v>15.53</v>
      </c>
      <c r="DL123" s="65">
        <f t="shared" si="272"/>
        <v>16.05</v>
      </c>
      <c r="DM123" s="65">
        <f t="shared" si="273"/>
        <v>15.53</v>
      </c>
      <c r="DN123" s="65">
        <f t="shared" si="274"/>
        <v>16.05</v>
      </c>
      <c r="DO123" s="66">
        <f t="shared" si="277"/>
        <v>188.97000000000003</v>
      </c>
      <c r="DP123" s="65">
        <f t="shared" si="270"/>
        <v>292.51</v>
      </c>
      <c r="DQ123" s="65">
        <f t="shared" si="271"/>
        <v>757.49</v>
      </c>
    </row>
    <row r="124" spans="1:122" ht="16.5" x14ac:dyDescent="0.15">
      <c r="A124" s="12">
        <v>42900</v>
      </c>
      <c r="B124" s="13" t="s">
        <v>246</v>
      </c>
      <c r="C124" s="13" t="s">
        <v>360</v>
      </c>
      <c r="D124" s="13" t="s">
        <v>133</v>
      </c>
      <c r="E124" s="14" t="s">
        <v>361</v>
      </c>
      <c r="F124" s="164">
        <v>1050</v>
      </c>
      <c r="G124" s="65">
        <f t="shared" si="199"/>
        <v>105</v>
      </c>
      <c r="H124" s="65">
        <f t="shared" si="200"/>
        <v>945</v>
      </c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65"/>
      <c r="CL124" s="65"/>
      <c r="CM124" s="65"/>
      <c r="CN124" s="66"/>
      <c r="CO124" s="65"/>
      <c r="CP124" s="65"/>
      <c r="CQ124" s="65"/>
      <c r="CR124" s="65"/>
      <c r="CS124" s="67"/>
      <c r="CT124" s="65">
        <f>ROUND((H124/5/365*16),2)</f>
        <v>8.2799999999999994</v>
      </c>
      <c r="CU124" s="65">
        <f t="shared" si="252"/>
        <v>16.05</v>
      </c>
      <c r="CV124" s="65">
        <f t="shared" si="253"/>
        <v>16.05</v>
      </c>
      <c r="CW124" s="65">
        <f t="shared" si="254"/>
        <v>15.53</v>
      </c>
      <c r="CX124" s="65">
        <f t="shared" si="255"/>
        <v>16.05</v>
      </c>
      <c r="CY124" s="65">
        <f t="shared" si="256"/>
        <v>15.53</v>
      </c>
      <c r="CZ124" s="65">
        <f t="shared" si="257"/>
        <v>16.05</v>
      </c>
      <c r="DA124" s="66">
        <f t="shared" si="258"/>
        <v>103.53999999999999</v>
      </c>
      <c r="DB124" s="66">
        <f t="shared" si="259"/>
        <v>103.54</v>
      </c>
      <c r="DC124" s="65">
        <f t="shared" si="260"/>
        <v>16.05</v>
      </c>
      <c r="DD124" s="65">
        <f t="shared" si="261"/>
        <v>14.5</v>
      </c>
      <c r="DE124" s="65">
        <f t="shared" si="262"/>
        <v>16.05</v>
      </c>
      <c r="DF124" s="65">
        <f t="shared" si="263"/>
        <v>15.53</v>
      </c>
      <c r="DG124" s="65">
        <f t="shared" si="264"/>
        <v>16.05</v>
      </c>
      <c r="DH124" s="65">
        <f t="shared" si="265"/>
        <v>15.53</v>
      </c>
      <c r="DI124" s="65">
        <f t="shared" si="266"/>
        <v>16.05</v>
      </c>
      <c r="DJ124" s="65">
        <f t="shared" si="267"/>
        <v>16.05</v>
      </c>
      <c r="DK124" s="65">
        <f t="shared" si="268"/>
        <v>15.53</v>
      </c>
      <c r="DL124" s="65">
        <f t="shared" si="272"/>
        <v>16.05</v>
      </c>
      <c r="DM124" s="65">
        <f t="shared" si="273"/>
        <v>15.53</v>
      </c>
      <c r="DN124" s="65">
        <f t="shared" si="274"/>
        <v>16.05</v>
      </c>
      <c r="DO124" s="66">
        <f t="shared" si="277"/>
        <v>188.97000000000003</v>
      </c>
      <c r="DP124" s="65">
        <f t="shared" si="270"/>
        <v>292.51</v>
      </c>
      <c r="DQ124" s="65">
        <f t="shared" si="271"/>
        <v>757.49</v>
      </c>
    </row>
    <row r="125" spans="1:122" ht="16.5" x14ac:dyDescent="0.15">
      <c r="A125" s="12">
        <v>42905</v>
      </c>
      <c r="B125" s="13" t="s">
        <v>362</v>
      </c>
      <c r="C125" s="13" t="s">
        <v>363</v>
      </c>
      <c r="D125" s="13" t="s">
        <v>96</v>
      </c>
      <c r="E125" s="14" t="s">
        <v>364</v>
      </c>
      <c r="F125" s="164">
        <v>1370</v>
      </c>
      <c r="G125" s="65">
        <f t="shared" si="199"/>
        <v>137</v>
      </c>
      <c r="H125" s="65">
        <f t="shared" si="200"/>
        <v>1233</v>
      </c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65"/>
      <c r="CL125" s="65"/>
      <c r="CM125" s="65"/>
      <c r="CN125" s="66"/>
      <c r="CO125" s="65"/>
      <c r="CP125" s="65"/>
      <c r="CQ125" s="65"/>
      <c r="CR125" s="65"/>
      <c r="CS125" s="67"/>
      <c r="CT125" s="65">
        <f>ROUND((H125/5/365*11),2)</f>
        <v>7.43</v>
      </c>
      <c r="CU125" s="65">
        <f t="shared" si="252"/>
        <v>20.94</v>
      </c>
      <c r="CV125" s="65">
        <f t="shared" si="253"/>
        <v>20.94</v>
      </c>
      <c r="CW125" s="65">
        <f t="shared" si="254"/>
        <v>20.27</v>
      </c>
      <c r="CX125" s="65">
        <f t="shared" si="255"/>
        <v>20.94</v>
      </c>
      <c r="CY125" s="65">
        <f t="shared" si="256"/>
        <v>20.27</v>
      </c>
      <c r="CZ125" s="65">
        <f t="shared" si="257"/>
        <v>20.94</v>
      </c>
      <c r="DA125" s="66">
        <f t="shared" si="258"/>
        <v>131.72999999999999</v>
      </c>
      <c r="DB125" s="66">
        <f t="shared" si="259"/>
        <v>131.72999999999999</v>
      </c>
      <c r="DC125" s="65">
        <f t="shared" si="260"/>
        <v>20.94</v>
      </c>
      <c r="DD125" s="65">
        <f t="shared" si="261"/>
        <v>18.920000000000002</v>
      </c>
      <c r="DE125" s="65">
        <f t="shared" si="262"/>
        <v>20.94</v>
      </c>
      <c r="DF125" s="65">
        <f t="shared" si="263"/>
        <v>20.27</v>
      </c>
      <c r="DG125" s="65">
        <f t="shared" si="264"/>
        <v>20.94</v>
      </c>
      <c r="DH125" s="65">
        <f t="shared" si="265"/>
        <v>20.27</v>
      </c>
      <c r="DI125" s="65">
        <f t="shared" si="266"/>
        <v>20.94</v>
      </c>
      <c r="DJ125" s="65">
        <f t="shared" si="267"/>
        <v>20.94</v>
      </c>
      <c r="DK125" s="65">
        <f t="shared" si="268"/>
        <v>20.27</v>
      </c>
      <c r="DL125" s="65">
        <f t="shared" si="272"/>
        <v>20.94</v>
      </c>
      <c r="DM125" s="65">
        <f t="shared" si="273"/>
        <v>20.27</v>
      </c>
      <c r="DN125" s="65">
        <f t="shared" si="274"/>
        <v>20.94</v>
      </c>
      <c r="DO125" s="66">
        <f t="shared" si="277"/>
        <v>246.58</v>
      </c>
      <c r="DP125" s="65">
        <f t="shared" si="270"/>
        <v>378.31</v>
      </c>
      <c r="DQ125" s="65">
        <f t="shared" si="271"/>
        <v>991.69</v>
      </c>
    </row>
    <row r="126" spans="1:122" ht="16.5" x14ac:dyDescent="0.15">
      <c r="A126" s="12">
        <v>42905</v>
      </c>
      <c r="B126" s="13" t="s">
        <v>362</v>
      </c>
      <c r="C126" s="13" t="s">
        <v>365</v>
      </c>
      <c r="D126" s="13" t="s">
        <v>96</v>
      </c>
      <c r="E126" s="14" t="s">
        <v>366</v>
      </c>
      <c r="F126" s="164">
        <v>1370</v>
      </c>
      <c r="G126" s="65">
        <f t="shared" si="199"/>
        <v>137</v>
      </c>
      <c r="H126" s="65">
        <f t="shared" si="200"/>
        <v>1233</v>
      </c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65"/>
      <c r="CL126" s="65"/>
      <c r="CM126" s="65"/>
      <c r="CN126" s="66"/>
      <c r="CO126" s="65"/>
      <c r="CP126" s="65"/>
      <c r="CQ126" s="65"/>
      <c r="CR126" s="65"/>
      <c r="CS126" s="67"/>
      <c r="CT126" s="65">
        <f>ROUND((H126/5/365*11),2)</f>
        <v>7.43</v>
      </c>
      <c r="CU126" s="65">
        <f t="shared" si="252"/>
        <v>20.94</v>
      </c>
      <c r="CV126" s="65">
        <f t="shared" si="253"/>
        <v>20.94</v>
      </c>
      <c r="CW126" s="65">
        <f t="shared" si="254"/>
        <v>20.27</v>
      </c>
      <c r="CX126" s="65">
        <f t="shared" si="255"/>
        <v>20.94</v>
      </c>
      <c r="CY126" s="65">
        <f t="shared" si="256"/>
        <v>20.27</v>
      </c>
      <c r="CZ126" s="65">
        <f t="shared" si="257"/>
        <v>20.94</v>
      </c>
      <c r="DA126" s="66">
        <f t="shared" si="258"/>
        <v>131.72999999999999</v>
      </c>
      <c r="DB126" s="66">
        <f t="shared" si="259"/>
        <v>131.72999999999999</v>
      </c>
      <c r="DC126" s="65">
        <f t="shared" si="260"/>
        <v>20.94</v>
      </c>
      <c r="DD126" s="65">
        <f t="shared" si="261"/>
        <v>18.920000000000002</v>
      </c>
      <c r="DE126" s="65">
        <f t="shared" si="262"/>
        <v>20.94</v>
      </c>
      <c r="DF126" s="65">
        <f t="shared" si="263"/>
        <v>20.27</v>
      </c>
      <c r="DG126" s="65">
        <f t="shared" si="264"/>
        <v>20.94</v>
      </c>
      <c r="DH126" s="65">
        <f t="shared" si="265"/>
        <v>20.27</v>
      </c>
      <c r="DI126" s="65">
        <f t="shared" si="266"/>
        <v>20.94</v>
      </c>
      <c r="DJ126" s="65">
        <f t="shared" si="267"/>
        <v>20.94</v>
      </c>
      <c r="DK126" s="65">
        <f t="shared" si="268"/>
        <v>20.27</v>
      </c>
      <c r="DL126" s="65">
        <f t="shared" si="272"/>
        <v>20.94</v>
      </c>
      <c r="DM126" s="65">
        <f t="shared" si="273"/>
        <v>20.27</v>
      </c>
      <c r="DN126" s="65">
        <f t="shared" si="274"/>
        <v>20.94</v>
      </c>
      <c r="DO126" s="66">
        <f t="shared" si="277"/>
        <v>246.58</v>
      </c>
      <c r="DP126" s="65">
        <f t="shared" si="270"/>
        <v>378.31</v>
      </c>
      <c r="DQ126" s="65">
        <f t="shared" si="271"/>
        <v>991.69</v>
      </c>
    </row>
    <row r="127" spans="1:122" ht="16.5" x14ac:dyDescent="0.15">
      <c r="A127" s="12">
        <v>42905</v>
      </c>
      <c r="B127" s="13" t="s">
        <v>362</v>
      </c>
      <c r="C127" s="13" t="s">
        <v>367</v>
      </c>
      <c r="D127" s="13" t="s">
        <v>206</v>
      </c>
      <c r="E127" s="14" t="s">
        <v>368</v>
      </c>
      <c r="F127" s="164">
        <v>1370</v>
      </c>
      <c r="G127" s="65">
        <f t="shared" si="199"/>
        <v>137</v>
      </c>
      <c r="H127" s="65">
        <f t="shared" si="200"/>
        <v>1233</v>
      </c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65"/>
      <c r="CL127" s="65"/>
      <c r="CM127" s="65"/>
      <c r="CN127" s="66"/>
      <c r="CO127" s="65"/>
      <c r="CP127" s="65"/>
      <c r="CQ127" s="65"/>
      <c r="CR127" s="65"/>
      <c r="CS127" s="67"/>
      <c r="CT127" s="65">
        <f>ROUND((H127/5/365*11),2)</f>
        <v>7.43</v>
      </c>
      <c r="CU127" s="65">
        <f t="shared" si="252"/>
        <v>20.94</v>
      </c>
      <c r="CV127" s="65">
        <f t="shared" si="253"/>
        <v>20.94</v>
      </c>
      <c r="CW127" s="65">
        <f t="shared" si="254"/>
        <v>20.27</v>
      </c>
      <c r="CX127" s="65">
        <f t="shared" si="255"/>
        <v>20.94</v>
      </c>
      <c r="CY127" s="65">
        <f t="shared" si="256"/>
        <v>20.27</v>
      </c>
      <c r="CZ127" s="65">
        <f t="shared" si="257"/>
        <v>20.94</v>
      </c>
      <c r="DA127" s="66">
        <f t="shared" si="258"/>
        <v>131.72999999999999</v>
      </c>
      <c r="DB127" s="66">
        <f t="shared" si="259"/>
        <v>131.72999999999999</v>
      </c>
      <c r="DC127" s="65">
        <f t="shared" si="260"/>
        <v>20.94</v>
      </c>
      <c r="DD127" s="65">
        <f t="shared" si="261"/>
        <v>18.920000000000002</v>
      </c>
      <c r="DE127" s="65">
        <f t="shared" si="262"/>
        <v>20.94</v>
      </c>
      <c r="DF127" s="65">
        <f t="shared" si="263"/>
        <v>20.27</v>
      </c>
      <c r="DG127" s="65">
        <f t="shared" si="264"/>
        <v>20.94</v>
      </c>
      <c r="DH127" s="65">
        <f t="shared" si="265"/>
        <v>20.27</v>
      </c>
      <c r="DI127" s="65">
        <f t="shared" si="266"/>
        <v>20.94</v>
      </c>
      <c r="DJ127" s="65">
        <f t="shared" si="267"/>
        <v>20.94</v>
      </c>
      <c r="DK127" s="65">
        <f t="shared" si="268"/>
        <v>20.27</v>
      </c>
      <c r="DL127" s="65">
        <f t="shared" si="272"/>
        <v>20.94</v>
      </c>
      <c r="DM127" s="65">
        <f t="shared" si="273"/>
        <v>20.27</v>
      </c>
      <c r="DN127" s="65">
        <f t="shared" si="274"/>
        <v>20.94</v>
      </c>
      <c r="DO127" s="66">
        <f t="shared" si="277"/>
        <v>246.58</v>
      </c>
      <c r="DP127" s="65">
        <f t="shared" si="270"/>
        <v>378.31</v>
      </c>
      <c r="DQ127" s="65">
        <f t="shared" si="271"/>
        <v>991.69</v>
      </c>
    </row>
    <row r="128" spans="1:122" ht="16.5" x14ac:dyDescent="0.15">
      <c r="A128" s="12">
        <v>42921</v>
      </c>
      <c r="B128" s="30" t="s">
        <v>369</v>
      </c>
      <c r="C128" s="30" t="s">
        <v>370</v>
      </c>
      <c r="D128" s="13" t="s">
        <v>371</v>
      </c>
      <c r="E128" s="14" t="s">
        <v>372</v>
      </c>
      <c r="F128" s="164">
        <v>1666.75</v>
      </c>
      <c r="G128" s="65">
        <f t="shared" si="199"/>
        <v>166.67500000000001</v>
      </c>
      <c r="H128" s="65">
        <f t="shared" si="200"/>
        <v>1500.075</v>
      </c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65"/>
      <c r="CL128" s="65"/>
      <c r="CM128" s="65"/>
      <c r="CN128" s="66"/>
      <c r="CO128" s="65"/>
      <c r="CP128" s="65"/>
      <c r="CQ128" s="65"/>
      <c r="CR128" s="65"/>
      <c r="CS128" s="67"/>
      <c r="CT128" s="65"/>
      <c r="CU128" s="65">
        <f>ROUND((H128/5/365*26),2)</f>
        <v>21.37</v>
      </c>
      <c r="CV128" s="65">
        <f t="shared" si="253"/>
        <v>25.48</v>
      </c>
      <c r="CW128" s="65">
        <f t="shared" si="254"/>
        <v>24.66</v>
      </c>
      <c r="CX128" s="65">
        <f t="shared" si="255"/>
        <v>25.48</v>
      </c>
      <c r="CY128" s="65">
        <f t="shared" si="256"/>
        <v>24.66</v>
      </c>
      <c r="CZ128" s="65">
        <f t="shared" si="257"/>
        <v>25.48</v>
      </c>
      <c r="DA128" s="66">
        <f t="shared" si="258"/>
        <v>147.13</v>
      </c>
      <c r="DB128" s="66">
        <f t="shared" si="259"/>
        <v>147.13</v>
      </c>
      <c r="DC128" s="65">
        <f t="shared" si="260"/>
        <v>25.48</v>
      </c>
      <c r="DD128" s="65">
        <f t="shared" si="261"/>
        <v>23.01</v>
      </c>
      <c r="DE128" s="65">
        <f t="shared" si="262"/>
        <v>25.48</v>
      </c>
      <c r="DF128" s="65">
        <f t="shared" si="263"/>
        <v>24.66</v>
      </c>
      <c r="DG128" s="65">
        <f t="shared" si="264"/>
        <v>25.48</v>
      </c>
      <c r="DH128" s="65">
        <f t="shared" si="265"/>
        <v>24.66</v>
      </c>
      <c r="DI128" s="65">
        <f t="shared" si="266"/>
        <v>25.48</v>
      </c>
      <c r="DJ128" s="65">
        <f t="shared" si="267"/>
        <v>25.48</v>
      </c>
      <c r="DK128" s="65">
        <f t="shared" si="268"/>
        <v>24.66</v>
      </c>
      <c r="DL128" s="65">
        <f t="shared" si="272"/>
        <v>25.48</v>
      </c>
      <c r="DM128" s="65">
        <f t="shared" si="273"/>
        <v>24.66</v>
      </c>
      <c r="DN128" s="65">
        <f t="shared" si="274"/>
        <v>25.48</v>
      </c>
      <c r="DO128" s="66">
        <f t="shared" si="277"/>
        <v>300.01</v>
      </c>
      <c r="DP128" s="65">
        <f t="shared" si="270"/>
        <v>447.14</v>
      </c>
      <c r="DQ128" s="65">
        <f t="shared" si="271"/>
        <v>1219.6100000000001</v>
      </c>
    </row>
    <row r="129" spans="1:121" ht="16.5" x14ac:dyDescent="0.15">
      <c r="A129" s="12">
        <v>42921</v>
      </c>
      <c r="B129" s="30" t="s">
        <v>373</v>
      </c>
      <c r="C129" s="30" t="s">
        <v>374</v>
      </c>
      <c r="D129" s="13" t="s">
        <v>371</v>
      </c>
      <c r="E129" s="14" t="s">
        <v>375</v>
      </c>
      <c r="F129" s="164">
        <v>760.49</v>
      </c>
      <c r="G129" s="65">
        <f t="shared" si="199"/>
        <v>76.049000000000007</v>
      </c>
      <c r="H129" s="65">
        <f t="shared" si="200"/>
        <v>684.44100000000003</v>
      </c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65"/>
      <c r="CL129" s="65"/>
      <c r="CM129" s="65"/>
      <c r="CN129" s="66"/>
      <c r="CO129" s="65"/>
      <c r="CP129" s="65"/>
      <c r="CQ129" s="65"/>
      <c r="CR129" s="65"/>
      <c r="CS129" s="67"/>
      <c r="CT129" s="65"/>
      <c r="CU129" s="65">
        <f>ROUND((H129/5/365*26),2)</f>
        <v>9.75</v>
      </c>
      <c r="CV129" s="65">
        <f t="shared" si="253"/>
        <v>11.63</v>
      </c>
      <c r="CW129" s="65">
        <f t="shared" si="254"/>
        <v>11.25</v>
      </c>
      <c r="CX129" s="65">
        <f t="shared" si="255"/>
        <v>11.63</v>
      </c>
      <c r="CY129" s="65">
        <f t="shared" si="256"/>
        <v>11.25</v>
      </c>
      <c r="CZ129" s="65">
        <f t="shared" si="257"/>
        <v>11.63</v>
      </c>
      <c r="DA129" s="66">
        <f t="shared" si="258"/>
        <v>67.14</v>
      </c>
      <c r="DB129" s="66">
        <f t="shared" si="259"/>
        <v>67.14</v>
      </c>
      <c r="DC129" s="65">
        <f t="shared" si="260"/>
        <v>11.63</v>
      </c>
      <c r="DD129" s="65">
        <f t="shared" si="261"/>
        <v>10.5</v>
      </c>
      <c r="DE129" s="65">
        <f t="shared" si="262"/>
        <v>11.63</v>
      </c>
      <c r="DF129" s="65">
        <f t="shared" si="263"/>
        <v>11.25</v>
      </c>
      <c r="DG129" s="65">
        <f t="shared" si="264"/>
        <v>11.63</v>
      </c>
      <c r="DH129" s="65">
        <f t="shared" si="265"/>
        <v>11.25</v>
      </c>
      <c r="DI129" s="65">
        <f t="shared" si="266"/>
        <v>11.63</v>
      </c>
      <c r="DJ129" s="65">
        <f t="shared" si="267"/>
        <v>11.63</v>
      </c>
      <c r="DK129" s="65">
        <f t="shared" si="268"/>
        <v>11.25</v>
      </c>
      <c r="DL129" s="65">
        <f t="shared" si="272"/>
        <v>11.63</v>
      </c>
      <c r="DM129" s="65">
        <f t="shared" si="273"/>
        <v>11.25</v>
      </c>
      <c r="DN129" s="65">
        <f t="shared" si="274"/>
        <v>11.63</v>
      </c>
      <c r="DO129" s="66">
        <f t="shared" si="277"/>
        <v>136.91</v>
      </c>
      <c r="DP129" s="65">
        <f t="shared" si="270"/>
        <v>204.05</v>
      </c>
      <c r="DQ129" s="65">
        <f t="shared" si="271"/>
        <v>556.44000000000005</v>
      </c>
    </row>
    <row r="130" spans="1:121" ht="16.5" x14ac:dyDescent="0.15">
      <c r="A130" s="12">
        <v>42921</v>
      </c>
      <c r="B130" s="14" t="s">
        <v>376</v>
      </c>
      <c r="C130" s="30" t="s">
        <v>377</v>
      </c>
      <c r="D130" s="13" t="s">
        <v>371</v>
      </c>
      <c r="E130" s="14" t="s">
        <v>378</v>
      </c>
      <c r="F130" s="164">
        <v>760.49</v>
      </c>
      <c r="G130" s="65">
        <f t="shared" si="199"/>
        <v>76.049000000000007</v>
      </c>
      <c r="H130" s="65">
        <f t="shared" si="200"/>
        <v>684.44100000000003</v>
      </c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65"/>
      <c r="CL130" s="65"/>
      <c r="CM130" s="65"/>
      <c r="CN130" s="66"/>
      <c r="CO130" s="65"/>
      <c r="CP130" s="65"/>
      <c r="CQ130" s="65"/>
      <c r="CR130" s="65"/>
      <c r="CS130" s="67"/>
      <c r="CT130" s="65"/>
      <c r="CU130" s="65">
        <f>ROUND((H130/5/365*26),2)</f>
        <v>9.75</v>
      </c>
      <c r="CV130" s="65">
        <f t="shared" si="253"/>
        <v>11.63</v>
      </c>
      <c r="CW130" s="65">
        <f t="shared" si="254"/>
        <v>11.25</v>
      </c>
      <c r="CX130" s="65">
        <f t="shared" si="255"/>
        <v>11.63</v>
      </c>
      <c r="CY130" s="65">
        <f t="shared" si="256"/>
        <v>11.25</v>
      </c>
      <c r="CZ130" s="65">
        <f t="shared" si="257"/>
        <v>11.63</v>
      </c>
      <c r="DA130" s="66">
        <f t="shared" si="258"/>
        <v>67.14</v>
      </c>
      <c r="DB130" s="66">
        <f t="shared" si="259"/>
        <v>67.14</v>
      </c>
      <c r="DC130" s="65">
        <f t="shared" si="260"/>
        <v>11.63</v>
      </c>
      <c r="DD130" s="65">
        <f t="shared" si="261"/>
        <v>10.5</v>
      </c>
      <c r="DE130" s="65">
        <f t="shared" si="262"/>
        <v>11.63</v>
      </c>
      <c r="DF130" s="65">
        <f t="shared" si="263"/>
        <v>11.25</v>
      </c>
      <c r="DG130" s="65">
        <f t="shared" si="264"/>
        <v>11.63</v>
      </c>
      <c r="DH130" s="65">
        <f t="shared" si="265"/>
        <v>11.25</v>
      </c>
      <c r="DI130" s="65">
        <f t="shared" si="266"/>
        <v>11.63</v>
      </c>
      <c r="DJ130" s="65">
        <f t="shared" si="267"/>
        <v>11.63</v>
      </c>
      <c r="DK130" s="65">
        <f t="shared" si="268"/>
        <v>11.25</v>
      </c>
      <c r="DL130" s="65">
        <f t="shared" si="272"/>
        <v>11.63</v>
      </c>
      <c r="DM130" s="65">
        <f t="shared" si="273"/>
        <v>11.25</v>
      </c>
      <c r="DN130" s="65">
        <f t="shared" si="274"/>
        <v>11.63</v>
      </c>
      <c r="DO130" s="66">
        <f t="shared" si="277"/>
        <v>136.91</v>
      </c>
      <c r="DP130" s="65">
        <f t="shared" si="270"/>
        <v>204.05</v>
      </c>
      <c r="DQ130" s="65">
        <f t="shared" si="271"/>
        <v>556.44000000000005</v>
      </c>
    </row>
    <row r="131" spans="1:121" ht="16.5" x14ac:dyDescent="0.15">
      <c r="A131" s="12">
        <v>42921</v>
      </c>
      <c r="B131" s="14" t="s">
        <v>376</v>
      </c>
      <c r="C131" s="30" t="s">
        <v>379</v>
      </c>
      <c r="D131" s="13" t="s">
        <v>371</v>
      </c>
      <c r="E131" s="14" t="s">
        <v>380</v>
      </c>
      <c r="F131" s="164">
        <v>760.49</v>
      </c>
      <c r="G131" s="65">
        <f t="shared" si="199"/>
        <v>76.049000000000007</v>
      </c>
      <c r="H131" s="65">
        <f t="shared" si="200"/>
        <v>684.44100000000003</v>
      </c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65"/>
      <c r="CL131" s="65"/>
      <c r="CM131" s="65"/>
      <c r="CN131" s="66"/>
      <c r="CO131" s="65"/>
      <c r="CP131" s="65"/>
      <c r="CQ131" s="65"/>
      <c r="CR131" s="65"/>
      <c r="CS131" s="67"/>
      <c r="CT131" s="65"/>
      <c r="CU131" s="65">
        <f>ROUND((H131/5/365*26),2)</f>
        <v>9.75</v>
      </c>
      <c r="CV131" s="65">
        <f t="shared" si="253"/>
        <v>11.63</v>
      </c>
      <c r="CW131" s="65">
        <f t="shared" si="254"/>
        <v>11.25</v>
      </c>
      <c r="CX131" s="65">
        <f t="shared" si="255"/>
        <v>11.63</v>
      </c>
      <c r="CY131" s="65">
        <f t="shared" si="256"/>
        <v>11.25</v>
      </c>
      <c r="CZ131" s="65">
        <f t="shared" si="257"/>
        <v>11.63</v>
      </c>
      <c r="DA131" s="66">
        <f t="shared" si="258"/>
        <v>67.14</v>
      </c>
      <c r="DB131" s="66">
        <f t="shared" si="259"/>
        <v>67.14</v>
      </c>
      <c r="DC131" s="65">
        <f t="shared" si="260"/>
        <v>11.63</v>
      </c>
      <c r="DD131" s="65">
        <f t="shared" si="261"/>
        <v>10.5</v>
      </c>
      <c r="DE131" s="65">
        <f t="shared" si="262"/>
        <v>11.63</v>
      </c>
      <c r="DF131" s="65">
        <f t="shared" si="263"/>
        <v>11.25</v>
      </c>
      <c r="DG131" s="65">
        <f t="shared" si="264"/>
        <v>11.63</v>
      </c>
      <c r="DH131" s="65">
        <f t="shared" si="265"/>
        <v>11.25</v>
      </c>
      <c r="DI131" s="65">
        <f t="shared" si="266"/>
        <v>11.63</v>
      </c>
      <c r="DJ131" s="65">
        <f t="shared" si="267"/>
        <v>11.63</v>
      </c>
      <c r="DK131" s="65">
        <f t="shared" si="268"/>
        <v>11.25</v>
      </c>
      <c r="DL131" s="65">
        <f t="shared" si="272"/>
        <v>11.63</v>
      </c>
      <c r="DM131" s="65">
        <f t="shared" si="273"/>
        <v>11.25</v>
      </c>
      <c r="DN131" s="65">
        <f t="shared" si="274"/>
        <v>11.63</v>
      </c>
      <c r="DO131" s="66">
        <f t="shared" si="277"/>
        <v>136.91</v>
      </c>
      <c r="DP131" s="65">
        <f t="shared" si="270"/>
        <v>204.05</v>
      </c>
      <c r="DQ131" s="65">
        <f t="shared" si="271"/>
        <v>556.44000000000005</v>
      </c>
    </row>
    <row r="132" spans="1:121" ht="16.5" x14ac:dyDescent="0.15">
      <c r="A132" s="12">
        <v>42930</v>
      </c>
      <c r="B132" s="18" t="s">
        <v>381</v>
      </c>
      <c r="C132" s="18" t="s">
        <v>382</v>
      </c>
      <c r="D132" s="14" t="s">
        <v>303</v>
      </c>
      <c r="E132" s="11" t="s">
        <v>383</v>
      </c>
      <c r="F132" s="148">
        <v>859.27</v>
      </c>
      <c r="G132" s="65">
        <f t="shared" si="199"/>
        <v>85.927000000000007</v>
      </c>
      <c r="H132" s="65">
        <f t="shared" si="200"/>
        <v>773.34299999999996</v>
      </c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65"/>
      <c r="CL132" s="65"/>
      <c r="CM132" s="65"/>
      <c r="CN132" s="66"/>
      <c r="CO132" s="65"/>
      <c r="CP132" s="65"/>
      <c r="CQ132" s="65"/>
      <c r="CR132" s="65"/>
      <c r="CS132" s="67"/>
      <c r="CT132" s="65"/>
      <c r="CU132" s="65">
        <f t="shared" ref="CU132:CU146" si="278">ROUND((H132/5/365*17),2)</f>
        <v>7.2</v>
      </c>
      <c r="CV132" s="65">
        <f t="shared" si="253"/>
        <v>13.14</v>
      </c>
      <c r="CW132" s="65">
        <f t="shared" si="254"/>
        <v>12.71</v>
      </c>
      <c r="CX132" s="65">
        <f t="shared" si="255"/>
        <v>13.14</v>
      </c>
      <c r="CY132" s="65">
        <f t="shared" si="256"/>
        <v>12.71</v>
      </c>
      <c r="CZ132" s="65">
        <f t="shared" si="257"/>
        <v>13.14</v>
      </c>
      <c r="DA132" s="66">
        <f t="shared" si="258"/>
        <v>72.039999999999992</v>
      </c>
      <c r="DB132" s="66">
        <f t="shared" si="259"/>
        <v>72.040000000000006</v>
      </c>
      <c r="DC132" s="65">
        <f t="shared" si="260"/>
        <v>13.14</v>
      </c>
      <c r="DD132" s="65">
        <f t="shared" si="261"/>
        <v>11.86</v>
      </c>
      <c r="DE132" s="65">
        <f t="shared" si="262"/>
        <v>13.14</v>
      </c>
      <c r="DF132" s="65">
        <f t="shared" si="263"/>
        <v>12.71</v>
      </c>
      <c r="DG132" s="65">
        <f t="shared" si="264"/>
        <v>13.14</v>
      </c>
      <c r="DH132" s="65">
        <f t="shared" si="265"/>
        <v>12.71</v>
      </c>
      <c r="DI132" s="65">
        <f t="shared" si="266"/>
        <v>13.14</v>
      </c>
      <c r="DJ132" s="65">
        <f t="shared" si="267"/>
        <v>13.14</v>
      </c>
      <c r="DK132" s="65">
        <f t="shared" si="268"/>
        <v>12.71</v>
      </c>
      <c r="DL132" s="65">
        <f t="shared" si="272"/>
        <v>13.14</v>
      </c>
      <c r="DM132" s="65">
        <f t="shared" si="273"/>
        <v>12.71</v>
      </c>
      <c r="DN132" s="65">
        <f t="shared" si="274"/>
        <v>13.14</v>
      </c>
      <c r="DO132" s="66">
        <f t="shared" si="277"/>
        <v>154.68</v>
      </c>
      <c r="DP132" s="65">
        <f t="shared" si="270"/>
        <v>226.72</v>
      </c>
      <c r="DQ132" s="65">
        <f t="shared" si="271"/>
        <v>632.54999999999995</v>
      </c>
    </row>
    <row r="133" spans="1:121" ht="16.5" x14ac:dyDescent="0.15">
      <c r="A133" s="12">
        <v>42930</v>
      </c>
      <c r="B133" s="18" t="s">
        <v>381</v>
      </c>
      <c r="C133" s="18" t="s">
        <v>384</v>
      </c>
      <c r="D133" s="14" t="s">
        <v>139</v>
      </c>
      <c r="E133" s="11" t="s">
        <v>385</v>
      </c>
      <c r="F133" s="148">
        <v>859.27</v>
      </c>
      <c r="G133" s="65">
        <f t="shared" si="199"/>
        <v>85.927000000000007</v>
      </c>
      <c r="H133" s="65">
        <f t="shared" si="200"/>
        <v>773.34299999999996</v>
      </c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65"/>
      <c r="CL133" s="65"/>
      <c r="CM133" s="65"/>
      <c r="CN133" s="66"/>
      <c r="CO133" s="65"/>
      <c r="CP133" s="65"/>
      <c r="CQ133" s="65"/>
      <c r="CR133" s="65"/>
      <c r="CS133" s="67"/>
      <c r="CT133" s="65"/>
      <c r="CU133" s="65">
        <f t="shared" si="278"/>
        <v>7.2</v>
      </c>
      <c r="CV133" s="65">
        <f t="shared" si="253"/>
        <v>13.14</v>
      </c>
      <c r="CW133" s="65">
        <f t="shared" si="254"/>
        <v>12.71</v>
      </c>
      <c r="CX133" s="65">
        <f t="shared" si="255"/>
        <v>13.14</v>
      </c>
      <c r="CY133" s="65">
        <f t="shared" si="256"/>
        <v>12.71</v>
      </c>
      <c r="CZ133" s="65">
        <f t="shared" si="257"/>
        <v>13.14</v>
      </c>
      <c r="DA133" s="66">
        <f t="shared" si="258"/>
        <v>72.039999999999992</v>
      </c>
      <c r="DB133" s="66">
        <f t="shared" si="259"/>
        <v>72.040000000000006</v>
      </c>
      <c r="DC133" s="65">
        <f t="shared" si="260"/>
        <v>13.14</v>
      </c>
      <c r="DD133" s="65">
        <f t="shared" si="261"/>
        <v>11.86</v>
      </c>
      <c r="DE133" s="65">
        <f t="shared" si="262"/>
        <v>13.14</v>
      </c>
      <c r="DF133" s="65">
        <f t="shared" si="263"/>
        <v>12.71</v>
      </c>
      <c r="DG133" s="65">
        <f t="shared" si="264"/>
        <v>13.14</v>
      </c>
      <c r="DH133" s="65">
        <f t="shared" si="265"/>
        <v>12.71</v>
      </c>
      <c r="DI133" s="65">
        <f t="shared" si="266"/>
        <v>13.14</v>
      </c>
      <c r="DJ133" s="65">
        <f t="shared" si="267"/>
        <v>13.14</v>
      </c>
      <c r="DK133" s="65">
        <f t="shared" si="268"/>
        <v>12.71</v>
      </c>
      <c r="DL133" s="65">
        <f t="shared" si="272"/>
        <v>13.14</v>
      </c>
      <c r="DM133" s="65">
        <f t="shared" si="273"/>
        <v>12.71</v>
      </c>
      <c r="DN133" s="65">
        <f t="shared" si="274"/>
        <v>13.14</v>
      </c>
      <c r="DO133" s="66">
        <f t="shared" si="277"/>
        <v>154.68</v>
      </c>
      <c r="DP133" s="65">
        <f t="shared" si="270"/>
        <v>226.72</v>
      </c>
      <c r="DQ133" s="65">
        <f t="shared" si="271"/>
        <v>632.54999999999995</v>
      </c>
    </row>
    <row r="134" spans="1:121" ht="16.5" x14ac:dyDescent="0.15">
      <c r="A134" s="12">
        <v>42930</v>
      </c>
      <c r="B134" s="18" t="s">
        <v>381</v>
      </c>
      <c r="C134" s="18" t="s">
        <v>386</v>
      </c>
      <c r="D134" s="14" t="s">
        <v>280</v>
      </c>
      <c r="E134" s="11" t="s">
        <v>387</v>
      </c>
      <c r="F134" s="148">
        <v>859.27</v>
      </c>
      <c r="G134" s="65">
        <f t="shared" si="199"/>
        <v>85.927000000000007</v>
      </c>
      <c r="H134" s="65">
        <f t="shared" si="200"/>
        <v>773.34299999999996</v>
      </c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65"/>
      <c r="CL134" s="65"/>
      <c r="CM134" s="65"/>
      <c r="CN134" s="66"/>
      <c r="CO134" s="65"/>
      <c r="CP134" s="65"/>
      <c r="CQ134" s="65"/>
      <c r="CR134" s="65"/>
      <c r="CS134" s="67"/>
      <c r="CT134" s="65"/>
      <c r="CU134" s="65">
        <f t="shared" si="278"/>
        <v>7.2</v>
      </c>
      <c r="CV134" s="65">
        <f t="shared" si="253"/>
        <v>13.14</v>
      </c>
      <c r="CW134" s="65">
        <f t="shared" si="254"/>
        <v>12.71</v>
      </c>
      <c r="CX134" s="65">
        <f t="shared" si="255"/>
        <v>13.14</v>
      </c>
      <c r="CY134" s="65">
        <f t="shared" si="256"/>
        <v>12.71</v>
      </c>
      <c r="CZ134" s="65">
        <f t="shared" si="257"/>
        <v>13.14</v>
      </c>
      <c r="DA134" s="66">
        <f t="shared" si="258"/>
        <v>72.039999999999992</v>
      </c>
      <c r="DB134" s="66">
        <f t="shared" si="259"/>
        <v>72.040000000000006</v>
      </c>
      <c r="DC134" s="65">
        <f t="shared" si="260"/>
        <v>13.14</v>
      </c>
      <c r="DD134" s="65">
        <f t="shared" si="261"/>
        <v>11.86</v>
      </c>
      <c r="DE134" s="65">
        <f t="shared" si="262"/>
        <v>13.14</v>
      </c>
      <c r="DF134" s="65">
        <f t="shared" si="263"/>
        <v>12.71</v>
      </c>
      <c r="DG134" s="65">
        <f t="shared" si="264"/>
        <v>13.14</v>
      </c>
      <c r="DH134" s="65">
        <f t="shared" si="265"/>
        <v>12.71</v>
      </c>
      <c r="DI134" s="65">
        <f t="shared" si="266"/>
        <v>13.14</v>
      </c>
      <c r="DJ134" s="65">
        <f t="shared" si="267"/>
        <v>13.14</v>
      </c>
      <c r="DK134" s="65">
        <f t="shared" si="268"/>
        <v>12.71</v>
      </c>
      <c r="DL134" s="65">
        <f t="shared" si="272"/>
        <v>13.14</v>
      </c>
      <c r="DM134" s="65">
        <f t="shared" si="273"/>
        <v>12.71</v>
      </c>
      <c r="DN134" s="65">
        <f t="shared" si="274"/>
        <v>13.14</v>
      </c>
      <c r="DO134" s="66">
        <f t="shared" si="277"/>
        <v>154.68</v>
      </c>
      <c r="DP134" s="65">
        <f t="shared" si="270"/>
        <v>226.72</v>
      </c>
      <c r="DQ134" s="65">
        <f t="shared" si="271"/>
        <v>632.54999999999995</v>
      </c>
    </row>
    <row r="135" spans="1:121" ht="16.5" x14ac:dyDescent="0.15">
      <c r="A135" s="12">
        <v>42930</v>
      </c>
      <c r="B135" s="18" t="s">
        <v>381</v>
      </c>
      <c r="C135" s="18" t="s">
        <v>388</v>
      </c>
      <c r="D135" s="14" t="s">
        <v>283</v>
      </c>
      <c r="E135" s="11" t="s">
        <v>389</v>
      </c>
      <c r="F135" s="148">
        <v>859.27</v>
      </c>
      <c r="G135" s="65">
        <f t="shared" si="199"/>
        <v>85.927000000000007</v>
      </c>
      <c r="H135" s="65">
        <f t="shared" si="200"/>
        <v>773.34299999999996</v>
      </c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65"/>
      <c r="CL135" s="65"/>
      <c r="CM135" s="65"/>
      <c r="CN135" s="66"/>
      <c r="CO135" s="65"/>
      <c r="CP135" s="65"/>
      <c r="CQ135" s="65"/>
      <c r="CR135" s="65"/>
      <c r="CS135" s="67"/>
      <c r="CT135" s="65"/>
      <c r="CU135" s="65">
        <f t="shared" si="278"/>
        <v>7.2</v>
      </c>
      <c r="CV135" s="65">
        <f t="shared" si="253"/>
        <v>13.14</v>
      </c>
      <c r="CW135" s="65">
        <f t="shared" si="254"/>
        <v>12.71</v>
      </c>
      <c r="CX135" s="65">
        <f t="shared" si="255"/>
        <v>13.14</v>
      </c>
      <c r="CY135" s="65">
        <f t="shared" si="256"/>
        <v>12.71</v>
      </c>
      <c r="CZ135" s="65">
        <f t="shared" si="257"/>
        <v>13.14</v>
      </c>
      <c r="DA135" s="66">
        <f t="shared" si="258"/>
        <v>72.039999999999992</v>
      </c>
      <c r="DB135" s="66">
        <f t="shared" si="259"/>
        <v>72.040000000000006</v>
      </c>
      <c r="DC135" s="65">
        <f t="shared" si="260"/>
        <v>13.14</v>
      </c>
      <c r="DD135" s="65">
        <f t="shared" si="261"/>
        <v>11.86</v>
      </c>
      <c r="DE135" s="65">
        <f t="shared" si="262"/>
        <v>13.14</v>
      </c>
      <c r="DF135" s="65">
        <f t="shared" si="263"/>
        <v>12.71</v>
      </c>
      <c r="DG135" s="65">
        <f t="shared" si="264"/>
        <v>13.14</v>
      </c>
      <c r="DH135" s="65">
        <f t="shared" si="265"/>
        <v>12.71</v>
      </c>
      <c r="DI135" s="65">
        <f t="shared" si="266"/>
        <v>13.14</v>
      </c>
      <c r="DJ135" s="65">
        <f t="shared" si="267"/>
        <v>13.14</v>
      </c>
      <c r="DK135" s="65">
        <f t="shared" si="268"/>
        <v>12.71</v>
      </c>
      <c r="DL135" s="65">
        <f t="shared" si="272"/>
        <v>13.14</v>
      </c>
      <c r="DM135" s="65">
        <f t="shared" si="273"/>
        <v>12.71</v>
      </c>
      <c r="DN135" s="65">
        <f t="shared" si="274"/>
        <v>13.14</v>
      </c>
      <c r="DO135" s="66">
        <f t="shared" si="277"/>
        <v>154.68</v>
      </c>
      <c r="DP135" s="65">
        <f t="shared" si="270"/>
        <v>226.72</v>
      </c>
      <c r="DQ135" s="65">
        <f t="shared" si="271"/>
        <v>632.54999999999995</v>
      </c>
    </row>
    <row r="136" spans="1:121" ht="16.5" x14ac:dyDescent="0.15">
      <c r="A136" s="12">
        <v>42930</v>
      </c>
      <c r="B136" s="18" t="s">
        <v>381</v>
      </c>
      <c r="C136" s="18" t="s">
        <v>390</v>
      </c>
      <c r="D136" s="14" t="s">
        <v>286</v>
      </c>
      <c r="E136" s="11" t="s">
        <v>391</v>
      </c>
      <c r="F136" s="148">
        <v>859.27</v>
      </c>
      <c r="G136" s="65">
        <f t="shared" si="199"/>
        <v>85.927000000000007</v>
      </c>
      <c r="H136" s="65">
        <f t="shared" si="200"/>
        <v>773.34299999999996</v>
      </c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65"/>
      <c r="CL136" s="65"/>
      <c r="CM136" s="65"/>
      <c r="CN136" s="66"/>
      <c r="CO136" s="65"/>
      <c r="CP136" s="65"/>
      <c r="CQ136" s="65"/>
      <c r="CR136" s="65"/>
      <c r="CS136" s="67"/>
      <c r="CT136" s="65"/>
      <c r="CU136" s="65">
        <f t="shared" si="278"/>
        <v>7.2</v>
      </c>
      <c r="CV136" s="65">
        <f t="shared" si="253"/>
        <v>13.14</v>
      </c>
      <c r="CW136" s="65">
        <f t="shared" si="254"/>
        <v>12.71</v>
      </c>
      <c r="CX136" s="65">
        <f t="shared" si="255"/>
        <v>13.14</v>
      </c>
      <c r="CY136" s="65">
        <f t="shared" si="256"/>
        <v>12.71</v>
      </c>
      <c r="CZ136" s="65">
        <f t="shared" si="257"/>
        <v>13.14</v>
      </c>
      <c r="DA136" s="66">
        <f t="shared" si="258"/>
        <v>72.039999999999992</v>
      </c>
      <c r="DB136" s="66">
        <f t="shared" si="259"/>
        <v>72.040000000000006</v>
      </c>
      <c r="DC136" s="65">
        <f t="shared" si="260"/>
        <v>13.14</v>
      </c>
      <c r="DD136" s="65">
        <f t="shared" si="261"/>
        <v>11.86</v>
      </c>
      <c r="DE136" s="65">
        <f t="shared" si="262"/>
        <v>13.14</v>
      </c>
      <c r="DF136" s="65">
        <f t="shared" si="263"/>
        <v>12.71</v>
      </c>
      <c r="DG136" s="65">
        <f t="shared" si="264"/>
        <v>13.14</v>
      </c>
      <c r="DH136" s="65">
        <f t="shared" si="265"/>
        <v>12.71</v>
      </c>
      <c r="DI136" s="65">
        <f t="shared" si="266"/>
        <v>13.14</v>
      </c>
      <c r="DJ136" s="65">
        <f t="shared" si="267"/>
        <v>13.14</v>
      </c>
      <c r="DK136" s="65">
        <f t="shared" si="268"/>
        <v>12.71</v>
      </c>
      <c r="DL136" s="65">
        <f t="shared" si="272"/>
        <v>13.14</v>
      </c>
      <c r="DM136" s="65">
        <f t="shared" si="273"/>
        <v>12.71</v>
      </c>
      <c r="DN136" s="65">
        <f t="shared" si="274"/>
        <v>13.14</v>
      </c>
      <c r="DO136" s="66">
        <f t="shared" si="277"/>
        <v>154.68</v>
      </c>
      <c r="DP136" s="65">
        <f t="shared" si="270"/>
        <v>226.72</v>
      </c>
      <c r="DQ136" s="65">
        <f t="shared" si="271"/>
        <v>632.54999999999995</v>
      </c>
    </row>
    <row r="137" spans="1:121" ht="16.5" x14ac:dyDescent="0.15">
      <c r="A137" s="12">
        <v>42930</v>
      </c>
      <c r="B137" s="18" t="s">
        <v>381</v>
      </c>
      <c r="C137" s="18" t="s">
        <v>392</v>
      </c>
      <c r="D137" s="14" t="s">
        <v>183</v>
      </c>
      <c r="E137" s="11" t="s">
        <v>393</v>
      </c>
      <c r="F137" s="148">
        <v>859.27</v>
      </c>
      <c r="G137" s="65">
        <f t="shared" si="199"/>
        <v>85.927000000000007</v>
      </c>
      <c r="H137" s="65">
        <f t="shared" si="200"/>
        <v>773.34299999999996</v>
      </c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65"/>
      <c r="CL137" s="65"/>
      <c r="CM137" s="65"/>
      <c r="CN137" s="66"/>
      <c r="CO137" s="65"/>
      <c r="CP137" s="65"/>
      <c r="CQ137" s="65"/>
      <c r="CR137" s="65"/>
      <c r="CS137" s="67"/>
      <c r="CT137" s="65"/>
      <c r="CU137" s="65">
        <f t="shared" si="278"/>
        <v>7.2</v>
      </c>
      <c r="CV137" s="65">
        <f t="shared" si="253"/>
        <v>13.14</v>
      </c>
      <c r="CW137" s="65">
        <f t="shared" si="254"/>
        <v>12.71</v>
      </c>
      <c r="CX137" s="65">
        <f t="shared" si="255"/>
        <v>13.14</v>
      </c>
      <c r="CY137" s="65">
        <f t="shared" si="256"/>
        <v>12.71</v>
      </c>
      <c r="CZ137" s="65">
        <f t="shared" si="257"/>
        <v>13.14</v>
      </c>
      <c r="DA137" s="66">
        <f t="shared" si="258"/>
        <v>72.039999999999992</v>
      </c>
      <c r="DB137" s="66">
        <f t="shared" si="259"/>
        <v>72.040000000000006</v>
      </c>
      <c r="DC137" s="65">
        <f t="shared" si="260"/>
        <v>13.14</v>
      </c>
      <c r="DD137" s="65">
        <f t="shared" si="261"/>
        <v>11.86</v>
      </c>
      <c r="DE137" s="65">
        <f t="shared" si="262"/>
        <v>13.14</v>
      </c>
      <c r="DF137" s="65">
        <f t="shared" si="263"/>
        <v>12.71</v>
      </c>
      <c r="DG137" s="65">
        <f t="shared" si="264"/>
        <v>13.14</v>
      </c>
      <c r="DH137" s="65">
        <f t="shared" si="265"/>
        <v>12.71</v>
      </c>
      <c r="DI137" s="65">
        <f t="shared" si="266"/>
        <v>13.14</v>
      </c>
      <c r="DJ137" s="65">
        <f t="shared" si="267"/>
        <v>13.14</v>
      </c>
      <c r="DK137" s="65">
        <f t="shared" si="268"/>
        <v>12.71</v>
      </c>
      <c r="DL137" s="65">
        <f t="shared" si="272"/>
        <v>13.14</v>
      </c>
      <c r="DM137" s="65">
        <f t="shared" si="273"/>
        <v>12.71</v>
      </c>
      <c r="DN137" s="65">
        <f t="shared" si="274"/>
        <v>13.14</v>
      </c>
      <c r="DO137" s="66">
        <f t="shared" si="277"/>
        <v>154.68</v>
      </c>
      <c r="DP137" s="65">
        <f t="shared" si="270"/>
        <v>226.72</v>
      </c>
      <c r="DQ137" s="65">
        <f t="shared" si="271"/>
        <v>632.54999999999995</v>
      </c>
    </row>
    <row r="138" spans="1:121" ht="16.5" x14ac:dyDescent="0.15">
      <c r="A138" s="12">
        <v>42930</v>
      </c>
      <c r="B138" s="18" t="s">
        <v>381</v>
      </c>
      <c r="C138" s="18" t="s">
        <v>394</v>
      </c>
      <c r="D138" s="14" t="s">
        <v>316</v>
      </c>
      <c r="E138" s="11" t="s">
        <v>395</v>
      </c>
      <c r="F138" s="148">
        <v>859.27</v>
      </c>
      <c r="G138" s="65">
        <f t="shared" si="199"/>
        <v>85.927000000000007</v>
      </c>
      <c r="H138" s="65">
        <f t="shared" si="200"/>
        <v>773.34299999999996</v>
      </c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65"/>
      <c r="CL138" s="65"/>
      <c r="CM138" s="65"/>
      <c r="CN138" s="66"/>
      <c r="CO138" s="65"/>
      <c r="CP138" s="65"/>
      <c r="CQ138" s="65"/>
      <c r="CR138" s="65"/>
      <c r="CS138" s="67"/>
      <c r="CT138" s="65"/>
      <c r="CU138" s="65">
        <f t="shared" si="278"/>
        <v>7.2</v>
      </c>
      <c r="CV138" s="65">
        <f t="shared" si="253"/>
        <v>13.14</v>
      </c>
      <c r="CW138" s="65">
        <f t="shared" si="254"/>
        <v>12.71</v>
      </c>
      <c r="CX138" s="65">
        <f t="shared" si="255"/>
        <v>13.14</v>
      </c>
      <c r="CY138" s="65">
        <f t="shared" si="256"/>
        <v>12.71</v>
      </c>
      <c r="CZ138" s="65">
        <f t="shared" si="257"/>
        <v>13.14</v>
      </c>
      <c r="DA138" s="66">
        <f t="shared" si="258"/>
        <v>72.039999999999992</v>
      </c>
      <c r="DB138" s="66">
        <f t="shared" si="259"/>
        <v>72.040000000000006</v>
      </c>
      <c r="DC138" s="65">
        <f t="shared" si="260"/>
        <v>13.14</v>
      </c>
      <c r="DD138" s="65">
        <f t="shared" si="261"/>
        <v>11.86</v>
      </c>
      <c r="DE138" s="65">
        <f t="shared" si="262"/>
        <v>13.14</v>
      </c>
      <c r="DF138" s="65">
        <f t="shared" si="263"/>
        <v>12.71</v>
      </c>
      <c r="DG138" s="65">
        <f t="shared" si="264"/>
        <v>13.14</v>
      </c>
      <c r="DH138" s="65">
        <f t="shared" si="265"/>
        <v>12.71</v>
      </c>
      <c r="DI138" s="65">
        <f t="shared" si="266"/>
        <v>13.14</v>
      </c>
      <c r="DJ138" s="65">
        <f t="shared" si="267"/>
        <v>13.14</v>
      </c>
      <c r="DK138" s="65">
        <f t="shared" si="268"/>
        <v>12.71</v>
      </c>
      <c r="DL138" s="65">
        <f t="shared" si="272"/>
        <v>13.14</v>
      </c>
      <c r="DM138" s="65">
        <f t="shared" si="273"/>
        <v>12.71</v>
      </c>
      <c r="DN138" s="65">
        <f t="shared" si="274"/>
        <v>13.14</v>
      </c>
      <c r="DO138" s="66">
        <f t="shared" si="277"/>
        <v>154.68</v>
      </c>
      <c r="DP138" s="65">
        <f t="shared" si="270"/>
        <v>226.72</v>
      </c>
      <c r="DQ138" s="65">
        <f t="shared" si="271"/>
        <v>632.54999999999995</v>
      </c>
    </row>
    <row r="139" spans="1:121" ht="16.5" x14ac:dyDescent="0.15">
      <c r="A139" s="12">
        <v>42930</v>
      </c>
      <c r="B139" s="18" t="s">
        <v>381</v>
      </c>
      <c r="C139" s="18" t="s">
        <v>396</v>
      </c>
      <c r="D139" s="14" t="s">
        <v>133</v>
      </c>
      <c r="E139" s="11" t="s">
        <v>397</v>
      </c>
      <c r="F139" s="148">
        <v>859.27</v>
      </c>
      <c r="G139" s="65">
        <f t="shared" si="199"/>
        <v>85.927000000000007</v>
      </c>
      <c r="H139" s="65">
        <f t="shared" si="200"/>
        <v>773.34299999999996</v>
      </c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65"/>
      <c r="CL139" s="65"/>
      <c r="CM139" s="65"/>
      <c r="CN139" s="66"/>
      <c r="CO139" s="65"/>
      <c r="CP139" s="65"/>
      <c r="CQ139" s="65"/>
      <c r="CR139" s="65"/>
      <c r="CS139" s="67"/>
      <c r="CT139" s="65"/>
      <c r="CU139" s="65">
        <f t="shared" si="278"/>
        <v>7.2</v>
      </c>
      <c r="CV139" s="65">
        <f t="shared" si="253"/>
        <v>13.14</v>
      </c>
      <c r="CW139" s="65">
        <f t="shared" si="254"/>
        <v>12.71</v>
      </c>
      <c r="CX139" s="65">
        <f t="shared" si="255"/>
        <v>13.14</v>
      </c>
      <c r="CY139" s="65">
        <f t="shared" si="256"/>
        <v>12.71</v>
      </c>
      <c r="CZ139" s="65">
        <f t="shared" si="257"/>
        <v>13.14</v>
      </c>
      <c r="DA139" s="66">
        <f t="shared" si="258"/>
        <v>72.039999999999992</v>
      </c>
      <c r="DB139" s="66">
        <f t="shared" si="259"/>
        <v>72.040000000000006</v>
      </c>
      <c r="DC139" s="65">
        <f t="shared" si="260"/>
        <v>13.14</v>
      </c>
      <c r="DD139" s="65">
        <f t="shared" si="261"/>
        <v>11.86</v>
      </c>
      <c r="DE139" s="65">
        <f t="shared" si="262"/>
        <v>13.14</v>
      </c>
      <c r="DF139" s="65">
        <f t="shared" si="263"/>
        <v>12.71</v>
      </c>
      <c r="DG139" s="65">
        <f t="shared" si="264"/>
        <v>13.14</v>
      </c>
      <c r="DH139" s="65">
        <f t="shared" si="265"/>
        <v>12.71</v>
      </c>
      <c r="DI139" s="65">
        <f t="shared" si="266"/>
        <v>13.14</v>
      </c>
      <c r="DJ139" s="65">
        <f t="shared" si="267"/>
        <v>13.14</v>
      </c>
      <c r="DK139" s="65">
        <f t="shared" si="268"/>
        <v>12.71</v>
      </c>
      <c r="DL139" s="65">
        <f t="shared" si="272"/>
        <v>13.14</v>
      </c>
      <c r="DM139" s="65">
        <f t="shared" si="273"/>
        <v>12.71</v>
      </c>
      <c r="DN139" s="65">
        <f t="shared" si="274"/>
        <v>13.14</v>
      </c>
      <c r="DO139" s="66">
        <f t="shared" si="277"/>
        <v>154.68</v>
      </c>
      <c r="DP139" s="65">
        <f t="shared" si="270"/>
        <v>226.72</v>
      </c>
      <c r="DQ139" s="65">
        <f t="shared" si="271"/>
        <v>632.54999999999995</v>
      </c>
    </row>
    <row r="140" spans="1:121" ht="16.5" x14ac:dyDescent="0.15">
      <c r="A140" s="12">
        <v>42930</v>
      </c>
      <c r="B140" s="18" t="s">
        <v>381</v>
      </c>
      <c r="C140" s="18" t="s">
        <v>398</v>
      </c>
      <c r="D140" s="14" t="s">
        <v>356</v>
      </c>
      <c r="E140" s="11" t="s">
        <v>399</v>
      </c>
      <c r="F140" s="148">
        <v>859.27</v>
      </c>
      <c r="G140" s="65">
        <f t="shared" si="199"/>
        <v>85.927000000000007</v>
      </c>
      <c r="H140" s="65">
        <f t="shared" si="200"/>
        <v>773.34299999999996</v>
      </c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65"/>
      <c r="CL140" s="65"/>
      <c r="CM140" s="65"/>
      <c r="CN140" s="66"/>
      <c r="CO140" s="65"/>
      <c r="CP140" s="65"/>
      <c r="CQ140" s="65"/>
      <c r="CR140" s="65"/>
      <c r="CS140" s="67"/>
      <c r="CT140" s="65"/>
      <c r="CU140" s="65">
        <f t="shared" si="278"/>
        <v>7.2</v>
      </c>
      <c r="CV140" s="65">
        <f t="shared" si="253"/>
        <v>13.14</v>
      </c>
      <c r="CW140" s="65">
        <f t="shared" si="254"/>
        <v>12.71</v>
      </c>
      <c r="CX140" s="65">
        <f t="shared" si="255"/>
        <v>13.14</v>
      </c>
      <c r="CY140" s="65">
        <f t="shared" si="256"/>
        <v>12.71</v>
      </c>
      <c r="CZ140" s="65">
        <f t="shared" si="257"/>
        <v>13.14</v>
      </c>
      <c r="DA140" s="66">
        <f t="shared" si="258"/>
        <v>72.039999999999992</v>
      </c>
      <c r="DB140" s="66">
        <f t="shared" si="259"/>
        <v>72.040000000000006</v>
      </c>
      <c r="DC140" s="65">
        <f t="shared" si="260"/>
        <v>13.14</v>
      </c>
      <c r="DD140" s="65">
        <f t="shared" si="261"/>
        <v>11.86</v>
      </c>
      <c r="DE140" s="65">
        <f t="shared" si="262"/>
        <v>13.14</v>
      </c>
      <c r="DF140" s="65">
        <f t="shared" si="263"/>
        <v>12.71</v>
      </c>
      <c r="DG140" s="65">
        <f t="shared" si="264"/>
        <v>13.14</v>
      </c>
      <c r="DH140" s="65">
        <f t="shared" si="265"/>
        <v>12.71</v>
      </c>
      <c r="DI140" s="65">
        <f t="shared" si="266"/>
        <v>13.14</v>
      </c>
      <c r="DJ140" s="65">
        <f t="shared" si="267"/>
        <v>13.14</v>
      </c>
      <c r="DK140" s="65">
        <f t="shared" si="268"/>
        <v>12.71</v>
      </c>
      <c r="DL140" s="65">
        <f t="shared" si="272"/>
        <v>13.14</v>
      </c>
      <c r="DM140" s="65">
        <f t="shared" si="273"/>
        <v>12.71</v>
      </c>
      <c r="DN140" s="65">
        <f t="shared" si="274"/>
        <v>13.14</v>
      </c>
      <c r="DO140" s="66">
        <f t="shared" si="277"/>
        <v>154.68</v>
      </c>
      <c r="DP140" s="65">
        <f t="shared" si="270"/>
        <v>226.72</v>
      </c>
      <c r="DQ140" s="65">
        <f t="shared" si="271"/>
        <v>632.54999999999995</v>
      </c>
    </row>
    <row r="141" spans="1:121" ht="16.5" x14ac:dyDescent="0.15">
      <c r="A141" s="12">
        <v>42930</v>
      </c>
      <c r="B141" s="18" t="s">
        <v>381</v>
      </c>
      <c r="C141" s="18" t="s">
        <v>400</v>
      </c>
      <c r="D141" s="14" t="s">
        <v>319</v>
      </c>
      <c r="E141" s="11" t="s">
        <v>401</v>
      </c>
      <c r="F141" s="148">
        <v>859.27</v>
      </c>
      <c r="G141" s="65">
        <f t="shared" si="199"/>
        <v>85.927000000000007</v>
      </c>
      <c r="H141" s="65">
        <f t="shared" si="200"/>
        <v>773.34299999999996</v>
      </c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65"/>
      <c r="CL141" s="65"/>
      <c r="CM141" s="65"/>
      <c r="CN141" s="66"/>
      <c r="CO141" s="65"/>
      <c r="CP141" s="65"/>
      <c r="CQ141" s="65"/>
      <c r="CR141" s="65"/>
      <c r="CS141" s="67"/>
      <c r="CT141" s="65"/>
      <c r="CU141" s="65">
        <f t="shared" si="278"/>
        <v>7.2</v>
      </c>
      <c r="CV141" s="65">
        <f t="shared" si="253"/>
        <v>13.14</v>
      </c>
      <c r="CW141" s="65">
        <f t="shared" si="254"/>
        <v>12.71</v>
      </c>
      <c r="CX141" s="65">
        <f t="shared" si="255"/>
        <v>13.14</v>
      </c>
      <c r="CY141" s="65">
        <f t="shared" si="256"/>
        <v>12.71</v>
      </c>
      <c r="CZ141" s="65">
        <f t="shared" si="257"/>
        <v>13.14</v>
      </c>
      <c r="DA141" s="66">
        <f t="shared" si="258"/>
        <v>72.039999999999992</v>
      </c>
      <c r="DB141" s="66">
        <f t="shared" si="259"/>
        <v>72.040000000000006</v>
      </c>
      <c r="DC141" s="65">
        <f t="shared" si="260"/>
        <v>13.14</v>
      </c>
      <c r="DD141" s="65">
        <f t="shared" si="261"/>
        <v>11.86</v>
      </c>
      <c r="DE141" s="65">
        <f t="shared" si="262"/>
        <v>13.14</v>
      </c>
      <c r="DF141" s="65">
        <f t="shared" si="263"/>
        <v>12.71</v>
      </c>
      <c r="DG141" s="65">
        <f t="shared" si="264"/>
        <v>13.14</v>
      </c>
      <c r="DH141" s="65">
        <f t="shared" si="265"/>
        <v>12.71</v>
      </c>
      <c r="DI141" s="65">
        <f t="shared" si="266"/>
        <v>13.14</v>
      </c>
      <c r="DJ141" s="65">
        <f t="shared" si="267"/>
        <v>13.14</v>
      </c>
      <c r="DK141" s="65">
        <f t="shared" si="268"/>
        <v>12.71</v>
      </c>
      <c r="DL141" s="65">
        <f t="shared" si="272"/>
        <v>13.14</v>
      </c>
      <c r="DM141" s="65">
        <f t="shared" si="273"/>
        <v>12.71</v>
      </c>
      <c r="DN141" s="65">
        <f t="shared" si="274"/>
        <v>13.14</v>
      </c>
      <c r="DO141" s="66">
        <f t="shared" si="277"/>
        <v>154.68</v>
      </c>
      <c r="DP141" s="65">
        <f t="shared" si="270"/>
        <v>226.72</v>
      </c>
      <c r="DQ141" s="65">
        <f t="shared" si="271"/>
        <v>632.54999999999995</v>
      </c>
    </row>
    <row r="142" spans="1:121" ht="16.5" x14ac:dyDescent="0.15">
      <c r="A142" s="12">
        <v>42930</v>
      </c>
      <c r="B142" s="18" t="s">
        <v>381</v>
      </c>
      <c r="C142" s="18" t="s">
        <v>402</v>
      </c>
      <c r="D142" s="14" t="s">
        <v>142</v>
      </c>
      <c r="E142" s="11" t="s">
        <v>403</v>
      </c>
      <c r="F142" s="148">
        <v>859.27</v>
      </c>
      <c r="G142" s="65">
        <f t="shared" si="199"/>
        <v>85.927000000000007</v>
      </c>
      <c r="H142" s="65">
        <f t="shared" si="200"/>
        <v>773.34299999999996</v>
      </c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65"/>
      <c r="CL142" s="65"/>
      <c r="CM142" s="65"/>
      <c r="CN142" s="66"/>
      <c r="CO142" s="65"/>
      <c r="CP142" s="65"/>
      <c r="CQ142" s="65"/>
      <c r="CR142" s="65"/>
      <c r="CS142" s="67"/>
      <c r="CT142" s="65"/>
      <c r="CU142" s="65">
        <f t="shared" si="278"/>
        <v>7.2</v>
      </c>
      <c r="CV142" s="65">
        <f t="shared" si="253"/>
        <v>13.14</v>
      </c>
      <c r="CW142" s="65">
        <f t="shared" si="254"/>
        <v>12.71</v>
      </c>
      <c r="CX142" s="65">
        <f t="shared" si="255"/>
        <v>13.14</v>
      </c>
      <c r="CY142" s="65">
        <f t="shared" si="256"/>
        <v>12.71</v>
      </c>
      <c r="CZ142" s="65">
        <f t="shared" si="257"/>
        <v>13.14</v>
      </c>
      <c r="DA142" s="66">
        <f t="shared" si="258"/>
        <v>72.039999999999992</v>
      </c>
      <c r="DB142" s="66">
        <f t="shared" si="259"/>
        <v>72.040000000000006</v>
      </c>
      <c r="DC142" s="65">
        <f t="shared" si="260"/>
        <v>13.14</v>
      </c>
      <c r="DD142" s="65">
        <f t="shared" si="261"/>
        <v>11.86</v>
      </c>
      <c r="DE142" s="65">
        <f t="shared" si="262"/>
        <v>13.14</v>
      </c>
      <c r="DF142" s="65">
        <f t="shared" si="263"/>
        <v>12.71</v>
      </c>
      <c r="DG142" s="65">
        <f t="shared" si="264"/>
        <v>13.14</v>
      </c>
      <c r="DH142" s="65">
        <f t="shared" si="265"/>
        <v>12.71</v>
      </c>
      <c r="DI142" s="65">
        <f t="shared" si="266"/>
        <v>13.14</v>
      </c>
      <c r="DJ142" s="65">
        <f t="shared" si="267"/>
        <v>13.14</v>
      </c>
      <c r="DK142" s="65">
        <f t="shared" si="268"/>
        <v>12.71</v>
      </c>
      <c r="DL142" s="65">
        <f t="shared" si="272"/>
        <v>13.14</v>
      </c>
      <c r="DM142" s="65">
        <f t="shared" si="273"/>
        <v>12.71</v>
      </c>
      <c r="DN142" s="65">
        <f t="shared" si="274"/>
        <v>13.14</v>
      </c>
      <c r="DO142" s="66">
        <f t="shared" si="277"/>
        <v>154.68</v>
      </c>
      <c r="DP142" s="65">
        <f t="shared" si="270"/>
        <v>226.72</v>
      </c>
      <c r="DQ142" s="65">
        <f t="shared" si="271"/>
        <v>632.54999999999995</v>
      </c>
    </row>
    <row r="143" spans="1:121" ht="16.5" x14ac:dyDescent="0.15">
      <c r="A143" s="12">
        <v>42930</v>
      </c>
      <c r="B143" s="18" t="s">
        <v>381</v>
      </c>
      <c r="C143" s="18" t="s">
        <v>404</v>
      </c>
      <c r="D143" s="14" t="s">
        <v>145</v>
      </c>
      <c r="E143" s="11" t="s">
        <v>405</v>
      </c>
      <c r="F143" s="148">
        <v>859.27</v>
      </c>
      <c r="G143" s="65">
        <f t="shared" si="199"/>
        <v>85.927000000000007</v>
      </c>
      <c r="H143" s="65">
        <f t="shared" si="200"/>
        <v>773.34299999999996</v>
      </c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65"/>
      <c r="CL143" s="65"/>
      <c r="CM143" s="65"/>
      <c r="CN143" s="66"/>
      <c r="CO143" s="65"/>
      <c r="CP143" s="65"/>
      <c r="CQ143" s="65"/>
      <c r="CR143" s="65"/>
      <c r="CS143" s="67"/>
      <c r="CT143" s="65"/>
      <c r="CU143" s="65">
        <f t="shared" si="278"/>
        <v>7.2</v>
      </c>
      <c r="CV143" s="65">
        <f t="shared" si="253"/>
        <v>13.14</v>
      </c>
      <c r="CW143" s="65">
        <f t="shared" si="254"/>
        <v>12.71</v>
      </c>
      <c r="CX143" s="65">
        <f t="shared" si="255"/>
        <v>13.14</v>
      </c>
      <c r="CY143" s="65">
        <f t="shared" si="256"/>
        <v>12.71</v>
      </c>
      <c r="CZ143" s="65">
        <f t="shared" si="257"/>
        <v>13.14</v>
      </c>
      <c r="DA143" s="66">
        <f t="shared" si="258"/>
        <v>72.039999999999992</v>
      </c>
      <c r="DB143" s="66">
        <f t="shared" si="259"/>
        <v>72.040000000000006</v>
      </c>
      <c r="DC143" s="65">
        <f t="shared" si="260"/>
        <v>13.14</v>
      </c>
      <c r="DD143" s="65">
        <f t="shared" si="261"/>
        <v>11.86</v>
      </c>
      <c r="DE143" s="65">
        <f t="shared" si="262"/>
        <v>13.14</v>
      </c>
      <c r="DF143" s="65">
        <f t="shared" si="263"/>
        <v>12.71</v>
      </c>
      <c r="DG143" s="65">
        <f t="shared" si="264"/>
        <v>13.14</v>
      </c>
      <c r="DH143" s="65">
        <f t="shared" si="265"/>
        <v>12.71</v>
      </c>
      <c r="DI143" s="65">
        <f t="shared" si="266"/>
        <v>13.14</v>
      </c>
      <c r="DJ143" s="65">
        <f t="shared" si="267"/>
        <v>13.14</v>
      </c>
      <c r="DK143" s="65">
        <f t="shared" si="268"/>
        <v>12.71</v>
      </c>
      <c r="DL143" s="65">
        <f t="shared" si="272"/>
        <v>13.14</v>
      </c>
      <c r="DM143" s="65">
        <f t="shared" si="273"/>
        <v>12.71</v>
      </c>
      <c r="DN143" s="65">
        <f t="shared" si="274"/>
        <v>13.14</v>
      </c>
      <c r="DO143" s="66">
        <f t="shared" si="277"/>
        <v>154.68</v>
      </c>
      <c r="DP143" s="65">
        <f t="shared" si="270"/>
        <v>226.72</v>
      </c>
      <c r="DQ143" s="65">
        <f t="shared" si="271"/>
        <v>632.54999999999995</v>
      </c>
    </row>
    <row r="144" spans="1:121" ht="16.5" x14ac:dyDescent="0.15">
      <c r="A144" s="12">
        <v>42930</v>
      </c>
      <c r="B144" s="18" t="s">
        <v>381</v>
      </c>
      <c r="C144" s="18" t="s">
        <v>406</v>
      </c>
      <c r="D144" s="14" t="s">
        <v>291</v>
      </c>
      <c r="E144" s="11" t="s">
        <v>407</v>
      </c>
      <c r="F144" s="148">
        <v>859.27</v>
      </c>
      <c r="G144" s="65">
        <f t="shared" ref="G144:G170" si="279">(F144*0.1)</f>
        <v>85.927000000000007</v>
      </c>
      <c r="H144" s="65">
        <f t="shared" ref="H144:H170" si="280">(F144*0.9)</f>
        <v>773.34299999999996</v>
      </c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65"/>
      <c r="CL144" s="65"/>
      <c r="CM144" s="65"/>
      <c r="CN144" s="66"/>
      <c r="CO144" s="65"/>
      <c r="CP144" s="65"/>
      <c r="CQ144" s="65"/>
      <c r="CR144" s="65"/>
      <c r="CS144" s="67"/>
      <c r="CT144" s="65"/>
      <c r="CU144" s="65">
        <f t="shared" si="278"/>
        <v>7.2</v>
      </c>
      <c r="CV144" s="65">
        <f t="shared" ref="CV144:CV146" si="281">ROUND((H144/5/365*31),2)</f>
        <v>13.14</v>
      </c>
      <c r="CW144" s="65">
        <f t="shared" ref="CW144:CW155" si="282">ROUND((H144/5/365*30),2)</f>
        <v>12.71</v>
      </c>
      <c r="CX144" s="65">
        <f t="shared" ref="CX144:CX157" si="283">ROUND((H144/5/365*31),2)</f>
        <v>13.14</v>
      </c>
      <c r="CY144" s="65">
        <f t="shared" ref="CY144:CY157" si="284">ROUND((H144/5/365*30),2)</f>
        <v>12.71</v>
      </c>
      <c r="CZ144" s="65">
        <f t="shared" ref="CZ144:CZ157" si="285">ROUND((H144/5/365*31),2)</f>
        <v>13.14</v>
      </c>
      <c r="DA144" s="66">
        <f t="shared" ref="DA144:DA158" si="286">SUM(CO144:CZ144)</f>
        <v>72.039999999999992</v>
      </c>
      <c r="DB144" s="66">
        <f t="shared" ref="DB144:DB158" si="287">ROUND((CN144+DA144),2)</f>
        <v>72.040000000000006</v>
      </c>
      <c r="DC144" s="65">
        <f t="shared" ref="DC144:DC158" si="288">ROUND((H144/5/365*31),2)</f>
        <v>13.14</v>
      </c>
      <c r="DD144" s="65">
        <f t="shared" ref="DD144:DD158" si="289">ROUND((H144/5/365*28),2)</f>
        <v>11.86</v>
      </c>
      <c r="DE144" s="65">
        <f t="shared" ref="DE144:DE158" si="290">ROUND((H144/5/365*31),2)</f>
        <v>13.14</v>
      </c>
      <c r="DF144" s="65">
        <f t="shared" ref="DF144:DF158" si="291">ROUND((H144/5/365*30),2)</f>
        <v>12.71</v>
      </c>
      <c r="DG144" s="65">
        <f t="shared" ref="DG144:DG158" si="292">ROUND((H144/5/365*31),2)</f>
        <v>13.14</v>
      </c>
      <c r="DH144" s="65">
        <f t="shared" ref="DH144:DH158" si="293">ROUND((H144/5/365*30),2)</f>
        <v>12.71</v>
      </c>
      <c r="DI144" s="65">
        <f t="shared" ref="DI144:DI158" si="294">ROUND((H144/5/365*31),2)</f>
        <v>13.14</v>
      </c>
      <c r="DJ144" s="65">
        <f t="shared" ref="DJ144:DJ168" si="295">ROUND((H144/5/365*31),2)</f>
        <v>13.14</v>
      </c>
      <c r="DK144" s="65">
        <f t="shared" ref="DK144:DK170" si="296">ROUND((H144/5/365*30),2)</f>
        <v>12.71</v>
      </c>
      <c r="DL144" s="65">
        <f t="shared" si="272"/>
        <v>13.14</v>
      </c>
      <c r="DM144" s="65">
        <f t="shared" si="273"/>
        <v>12.71</v>
      </c>
      <c r="DN144" s="65">
        <f t="shared" si="274"/>
        <v>13.14</v>
      </c>
      <c r="DO144" s="66">
        <f t="shared" si="277"/>
        <v>154.68</v>
      </c>
      <c r="DP144" s="65">
        <f t="shared" ref="DP144:DP167" si="297">ROUND((DB144+DC144+DD144+DE144+DF144+DG144+DH144+DI144+DJ144+DK144+DL144+DM144+DN144),2)</f>
        <v>226.72</v>
      </c>
      <c r="DQ144" s="65">
        <f t="shared" ref="DQ144:DQ174" si="298">SUM(F144-DP144)</f>
        <v>632.54999999999995</v>
      </c>
    </row>
    <row r="145" spans="1:122" ht="16.5" x14ac:dyDescent="0.15">
      <c r="A145" s="12">
        <v>42930</v>
      </c>
      <c r="B145" s="18" t="s">
        <v>381</v>
      </c>
      <c r="C145" s="18" t="s">
        <v>408</v>
      </c>
      <c r="D145" s="14" t="s">
        <v>136</v>
      </c>
      <c r="E145" s="11" t="s">
        <v>409</v>
      </c>
      <c r="F145" s="148">
        <v>859.27</v>
      </c>
      <c r="G145" s="65">
        <f t="shared" si="279"/>
        <v>85.927000000000007</v>
      </c>
      <c r="H145" s="65">
        <f t="shared" si="280"/>
        <v>773.34299999999996</v>
      </c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65"/>
      <c r="CL145" s="65"/>
      <c r="CM145" s="65"/>
      <c r="CN145" s="66"/>
      <c r="CO145" s="65"/>
      <c r="CP145" s="65"/>
      <c r="CQ145" s="65"/>
      <c r="CR145" s="65"/>
      <c r="CS145" s="67"/>
      <c r="CT145" s="65"/>
      <c r="CU145" s="65">
        <f t="shared" si="278"/>
        <v>7.2</v>
      </c>
      <c r="CV145" s="65">
        <f t="shared" si="281"/>
        <v>13.14</v>
      </c>
      <c r="CW145" s="65">
        <f t="shared" si="282"/>
        <v>12.71</v>
      </c>
      <c r="CX145" s="65">
        <f t="shared" si="283"/>
        <v>13.14</v>
      </c>
      <c r="CY145" s="65">
        <f t="shared" si="284"/>
        <v>12.71</v>
      </c>
      <c r="CZ145" s="65">
        <f t="shared" si="285"/>
        <v>13.14</v>
      </c>
      <c r="DA145" s="66">
        <f t="shared" si="286"/>
        <v>72.039999999999992</v>
      </c>
      <c r="DB145" s="66">
        <f t="shared" si="287"/>
        <v>72.040000000000006</v>
      </c>
      <c r="DC145" s="65">
        <f t="shared" si="288"/>
        <v>13.14</v>
      </c>
      <c r="DD145" s="65">
        <f t="shared" si="289"/>
        <v>11.86</v>
      </c>
      <c r="DE145" s="65">
        <f t="shared" si="290"/>
        <v>13.14</v>
      </c>
      <c r="DF145" s="65">
        <f t="shared" si="291"/>
        <v>12.71</v>
      </c>
      <c r="DG145" s="65">
        <f t="shared" si="292"/>
        <v>13.14</v>
      </c>
      <c r="DH145" s="65">
        <f t="shared" si="293"/>
        <v>12.71</v>
      </c>
      <c r="DI145" s="65">
        <f t="shared" si="294"/>
        <v>13.14</v>
      </c>
      <c r="DJ145" s="65">
        <f t="shared" si="295"/>
        <v>13.14</v>
      </c>
      <c r="DK145" s="65">
        <f t="shared" si="296"/>
        <v>12.71</v>
      </c>
      <c r="DL145" s="65">
        <f t="shared" ref="DL145:DL174" si="299">ROUND((H145/5/365*31),2)</f>
        <v>13.14</v>
      </c>
      <c r="DM145" s="65">
        <f t="shared" ref="DM145:DM174" si="300">ROUND((H145/5/365*30),2)</f>
        <v>12.71</v>
      </c>
      <c r="DN145" s="65">
        <f t="shared" si="274"/>
        <v>13.14</v>
      </c>
      <c r="DO145" s="66">
        <f t="shared" si="277"/>
        <v>154.68</v>
      </c>
      <c r="DP145" s="65">
        <f t="shared" si="297"/>
        <v>226.72</v>
      </c>
      <c r="DQ145" s="65">
        <f t="shared" si="298"/>
        <v>632.54999999999995</v>
      </c>
    </row>
    <row r="146" spans="1:122" ht="16.5" x14ac:dyDescent="0.15">
      <c r="A146" s="12">
        <v>42930</v>
      </c>
      <c r="B146" s="18" t="s">
        <v>381</v>
      </c>
      <c r="C146" s="18" t="s">
        <v>410</v>
      </c>
      <c r="D146" s="14" t="s">
        <v>217</v>
      </c>
      <c r="E146" s="11" t="s">
        <v>411</v>
      </c>
      <c r="F146" s="148">
        <v>859.27</v>
      </c>
      <c r="G146" s="65">
        <f t="shared" si="279"/>
        <v>85.927000000000007</v>
      </c>
      <c r="H146" s="65">
        <f t="shared" si="280"/>
        <v>773.34299999999996</v>
      </c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65"/>
      <c r="CL146" s="65"/>
      <c r="CM146" s="65"/>
      <c r="CN146" s="66"/>
      <c r="CO146" s="65"/>
      <c r="CP146" s="65"/>
      <c r="CQ146" s="65"/>
      <c r="CR146" s="65"/>
      <c r="CS146" s="67"/>
      <c r="CT146" s="65"/>
      <c r="CU146" s="65">
        <f t="shared" si="278"/>
        <v>7.2</v>
      </c>
      <c r="CV146" s="65">
        <f t="shared" si="281"/>
        <v>13.14</v>
      </c>
      <c r="CW146" s="65">
        <f t="shared" si="282"/>
        <v>12.71</v>
      </c>
      <c r="CX146" s="65">
        <f t="shared" si="283"/>
        <v>13.14</v>
      </c>
      <c r="CY146" s="65">
        <f t="shared" si="284"/>
        <v>12.71</v>
      </c>
      <c r="CZ146" s="65">
        <f t="shared" si="285"/>
        <v>13.14</v>
      </c>
      <c r="DA146" s="66">
        <f t="shared" si="286"/>
        <v>72.039999999999992</v>
      </c>
      <c r="DB146" s="66">
        <f t="shared" si="287"/>
        <v>72.040000000000006</v>
      </c>
      <c r="DC146" s="65">
        <f t="shared" si="288"/>
        <v>13.14</v>
      </c>
      <c r="DD146" s="65">
        <f t="shared" si="289"/>
        <v>11.86</v>
      </c>
      <c r="DE146" s="65">
        <f t="shared" si="290"/>
        <v>13.14</v>
      </c>
      <c r="DF146" s="65">
        <f t="shared" si="291"/>
        <v>12.71</v>
      </c>
      <c r="DG146" s="65">
        <f t="shared" si="292"/>
        <v>13.14</v>
      </c>
      <c r="DH146" s="65">
        <f t="shared" si="293"/>
        <v>12.71</v>
      </c>
      <c r="DI146" s="65">
        <f t="shared" si="294"/>
        <v>13.14</v>
      </c>
      <c r="DJ146" s="65">
        <f t="shared" si="295"/>
        <v>13.14</v>
      </c>
      <c r="DK146" s="65">
        <f t="shared" si="296"/>
        <v>12.71</v>
      </c>
      <c r="DL146" s="65">
        <f t="shared" si="299"/>
        <v>13.14</v>
      </c>
      <c r="DM146" s="65">
        <f t="shared" si="300"/>
        <v>12.71</v>
      </c>
      <c r="DN146" s="65">
        <f t="shared" si="274"/>
        <v>13.14</v>
      </c>
      <c r="DO146" s="66">
        <f t="shared" si="277"/>
        <v>154.68</v>
      </c>
      <c r="DP146" s="65">
        <f t="shared" si="297"/>
        <v>226.72</v>
      </c>
      <c r="DQ146" s="65">
        <f t="shared" si="298"/>
        <v>632.54999999999995</v>
      </c>
    </row>
    <row r="147" spans="1:122" ht="33" x14ac:dyDescent="0.15">
      <c r="A147" s="12">
        <v>42954</v>
      </c>
      <c r="B147" s="13" t="s">
        <v>246</v>
      </c>
      <c r="C147" s="13" t="s">
        <v>412</v>
      </c>
      <c r="D147" s="13" t="s">
        <v>371</v>
      </c>
      <c r="E147" s="14" t="s">
        <v>413</v>
      </c>
      <c r="F147" s="164">
        <v>1089</v>
      </c>
      <c r="G147" s="65">
        <f t="shared" si="279"/>
        <v>108.9</v>
      </c>
      <c r="H147" s="65">
        <f t="shared" si="280"/>
        <v>980.1</v>
      </c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65"/>
      <c r="CL147" s="65"/>
      <c r="CM147" s="65"/>
      <c r="CN147" s="66"/>
      <c r="CO147" s="65"/>
      <c r="CP147" s="65"/>
      <c r="CQ147" s="65"/>
      <c r="CR147" s="65"/>
      <c r="CS147" s="67"/>
      <c r="CT147" s="65"/>
      <c r="CU147" s="65"/>
      <c r="CV147" s="65">
        <f t="shared" ref="CV147:CV155" si="301">ROUND((H147/5/365*24),2)</f>
        <v>12.89</v>
      </c>
      <c r="CW147" s="65">
        <f t="shared" si="282"/>
        <v>16.11</v>
      </c>
      <c r="CX147" s="65">
        <f t="shared" si="283"/>
        <v>16.649999999999999</v>
      </c>
      <c r="CY147" s="65">
        <f t="shared" si="284"/>
        <v>16.11</v>
      </c>
      <c r="CZ147" s="65">
        <f t="shared" si="285"/>
        <v>16.649999999999999</v>
      </c>
      <c r="DA147" s="66">
        <f t="shared" si="286"/>
        <v>78.41</v>
      </c>
      <c r="DB147" s="66">
        <f t="shared" si="287"/>
        <v>78.41</v>
      </c>
      <c r="DC147" s="65">
        <f t="shared" si="288"/>
        <v>16.649999999999999</v>
      </c>
      <c r="DD147" s="65">
        <f t="shared" si="289"/>
        <v>15.04</v>
      </c>
      <c r="DE147" s="65">
        <f t="shared" si="290"/>
        <v>16.649999999999999</v>
      </c>
      <c r="DF147" s="65">
        <f t="shared" si="291"/>
        <v>16.11</v>
      </c>
      <c r="DG147" s="65">
        <f t="shared" si="292"/>
        <v>16.649999999999999</v>
      </c>
      <c r="DH147" s="65">
        <f t="shared" si="293"/>
        <v>16.11</v>
      </c>
      <c r="DI147" s="65">
        <f t="shared" si="294"/>
        <v>16.649999999999999</v>
      </c>
      <c r="DJ147" s="65">
        <f t="shared" si="295"/>
        <v>16.649999999999999</v>
      </c>
      <c r="DK147" s="65">
        <f t="shared" si="296"/>
        <v>16.11</v>
      </c>
      <c r="DL147" s="65">
        <f t="shared" si="299"/>
        <v>16.649999999999999</v>
      </c>
      <c r="DM147" s="65">
        <f t="shared" si="300"/>
        <v>16.11</v>
      </c>
      <c r="DN147" s="65">
        <f t="shared" si="274"/>
        <v>16.649999999999999</v>
      </c>
      <c r="DO147" s="66">
        <f t="shared" si="277"/>
        <v>196.03</v>
      </c>
      <c r="DP147" s="65">
        <f t="shared" si="297"/>
        <v>274.44</v>
      </c>
      <c r="DQ147" s="65">
        <f t="shared" si="298"/>
        <v>814.56</v>
      </c>
    </row>
    <row r="148" spans="1:122" ht="33" x14ac:dyDescent="0.15">
      <c r="A148" s="12">
        <v>42954</v>
      </c>
      <c r="B148" s="13" t="s">
        <v>246</v>
      </c>
      <c r="C148" s="13" t="s">
        <v>414</v>
      </c>
      <c r="D148" s="13" t="s">
        <v>371</v>
      </c>
      <c r="E148" s="14" t="s">
        <v>415</v>
      </c>
      <c r="F148" s="164">
        <v>1089</v>
      </c>
      <c r="G148" s="65">
        <f t="shared" si="279"/>
        <v>108.9</v>
      </c>
      <c r="H148" s="65">
        <f t="shared" si="280"/>
        <v>980.1</v>
      </c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65"/>
      <c r="CL148" s="65"/>
      <c r="CM148" s="65"/>
      <c r="CN148" s="66"/>
      <c r="CO148" s="65"/>
      <c r="CP148" s="65"/>
      <c r="CQ148" s="65"/>
      <c r="CR148" s="65"/>
      <c r="CS148" s="67"/>
      <c r="CT148" s="65"/>
      <c r="CU148" s="65"/>
      <c r="CV148" s="65">
        <f t="shared" si="301"/>
        <v>12.89</v>
      </c>
      <c r="CW148" s="65">
        <f t="shared" si="282"/>
        <v>16.11</v>
      </c>
      <c r="CX148" s="65">
        <f t="shared" si="283"/>
        <v>16.649999999999999</v>
      </c>
      <c r="CY148" s="65">
        <f t="shared" si="284"/>
        <v>16.11</v>
      </c>
      <c r="CZ148" s="65">
        <f t="shared" si="285"/>
        <v>16.649999999999999</v>
      </c>
      <c r="DA148" s="66">
        <f t="shared" si="286"/>
        <v>78.41</v>
      </c>
      <c r="DB148" s="66">
        <f t="shared" si="287"/>
        <v>78.41</v>
      </c>
      <c r="DC148" s="65">
        <f t="shared" si="288"/>
        <v>16.649999999999999</v>
      </c>
      <c r="DD148" s="65">
        <f t="shared" si="289"/>
        <v>15.04</v>
      </c>
      <c r="DE148" s="65">
        <f t="shared" si="290"/>
        <v>16.649999999999999</v>
      </c>
      <c r="DF148" s="65">
        <f t="shared" si="291"/>
        <v>16.11</v>
      </c>
      <c r="DG148" s="65">
        <f t="shared" si="292"/>
        <v>16.649999999999999</v>
      </c>
      <c r="DH148" s="65">
        <f t="shared" si="293"/>
        <v>16.11</v>
      </c>
      <c r="DI148" s="65">
        <f t="shared" si="294"/>
        <v>16.649999999999999</v>
      </c>
      <c r="DJ148" s="65">
        <f t="shared" si="295"/>
        <v>16.649999999999999</v>
      </c>
      <c r="DK148" s="65">
        <f t="shared" si="296"/>
        <v>16.11</v>
      </c>
      <c r="DL148" s="65">
        <f t="shared" si="299"/>
        <v>16.649999999999999</v>
      </c>
      <c r="DM148" s="65">
        <f t="shared" si="300"/>
        <v>16.11</v>
      </c>
      <c r="DN148" s="65">
        <f t="shared" si="274"/>
        <v>16.649999999999999</v>
      </c>
      <c r="DO148" s="66">
        <f t="shared" si="277"/>
        <v>196.03</v>
      </c>
      <c r="DP148" s="65">
        <f t="shared" si="297"/>
        <v>274.44</v>
      </c>
      <c r="DQ148" s="65">
        <f t="shared" si="298"/>
        <v>814.56</v>
      </c>
    </row>
    <row r="149" spans="1:122" ht="33" x14ac:dyDescent="0.15">
      <c r="A149" s="12">
        <v>42954</v>
      </c>
      <c r="B149" s="13" t="s">
        <v>246</v>
      </c>
      <c r="C149" s="13" t="s">
        <v>416</v>
      </c>
      <c r="D149" s="13" t="s">
        <v>371</v>
      </c>
      <c r="E149" s="14" t="s">
        <v>417</v>
      </c>
      <c r="F149" s="164">
        <v>1089</v>
      </c>
      <c r="G149" s="65">
        <f t="shared" si="279"/>
        <v>108.9</v>
      </c>
      <c r="H149" s="65">
        <f t="shared" si="280"/>
        <v>980.1</v>
      </c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65"/>
      <c r="CL149" s="65"/>
      <c r="CM149" s="65"/>
      <c r="CN149" s="66"/>
      <c r="CO149" s="65"/>
      <c r="CP149" s="65"/>
      <c r="CQ149" s="65"/>
      <c r="CR149" s="65"/>
      <c r="CS149" s="67"/>
      <c r="CT149" s="65"/>
      <c r="CU149" s="65"/>
      <c r="CV149" s="65">
        <f t="shared" si="301"/>
        <v>12.89</v>
      </c>
      <c r="CW149" s="65">
        <f t="shared" si="282"/>
        <v>16.11</v>
      </c>
      <c r="CX149" s="65">
        <f t="shared" si="283"/>
        <v>16.649999999999999</v>
      </c>
      <c r="CY149" s="65">
        <f t="shared" si="284"/>
        <v>16.11</v>
      </c>
      <c r="CZ149" s="65">
        <f t="shared" si="285"/>
        <v>16.649999999999999</v>
      </c>
      <c r="DA149" s="66">
        <f t="shared" si="286"/>
        <v>78.41</v>
      </c>
      <c r="DB149" s="66">
        <f t="shared" si="287"/>
        <v>78.41</v>
      </c>
      <c r="DC149" s="65">
        <f t="shared" si="288"/>
        <v>16.649999999999999</v>
      </c>
      <c r="DD149" s="65">
        <f t="shared" si="289"/>
        <v>15.04</v>
      </c>
      <c r="DE149" s="65">
        <f t="shared" si="290"/>
        <v>16.649999999999999</v>
      </c>
      <c r="DF149" s="65">
        <f t="shared" si="291"/>
        <v>16.11</v>
      </c>
      <c r="DG149" s="65">
        <f t="shared" si="292"/>
        <v>16.649999999999999</v>
      </c>
      <c r="DH149" s="65">
        <f t="shared" si="293"/>
        <v>16.11</v>
      </c>
      <c r="DI149" s="65">
        <f t="shared" si="294"/>
        <v>16.649999999999999</v>
      </c>
      <c r="DJ149" s="65">
        <f t="shared" si="295"/>
        <v>16.649999999999999</v>
      </c>
      <c r="DK149" s="65">
        <f t="shared" si="296"/>
        <v>16.11</v>
      </c>
      <c r="DL149" s="65">
        <f t="shared" si="299"/>
        <v>16.649999999999999</v>
      </c>
      <c r="DM149" s="65">
        <f t="shared" si="300"/>
        <v>16.11</v>
      </c>
      <c r="DN149" s="65">
        <f t="shared" si="274"/>
        <v>16.649999999999999</v>
      </c>
      <c r="DO149" s="66">
        <f t="shared" si="277"/>
        <v>196.03</v>
      </c>
      <c r="DP149" s="65">
        <f t="shared" si="297"/>
        <v>274.44</v>
      </c>
      <c r="DQ149" s="65">
        <f t="shared" si="298"/>
        <v>814.56</v>
      </c>
    </row>
    <row r="150" spans="1:122" ht="33" x14ac:dyDescent="0.15">
      <c r="A150" s="12">
        <v>42954</v>
      </c>
      <c r="B150" s="13" t="s">
        <v>246</v>
      </c>
      <c r="C150" s="13" t="s">
        <v>418</v>
      </c>
      <c r="D150" s="13" t="s">
        <v>371</v>
      </c>
      <c r="E150" s="14" t="s">
        <v>419</v>
      </c>
      <c r="F150" s="164">
        <v>1089</v>
      </c>
      <c r="G150" s="65">
        <f t="shared" si="279"/>
        <v>108.9</v>
      </c>
      <c r="H150" s="65">
        <f t="shared" si="280"/>
        <v>980.1</v>
      </c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65"/>
      <c r="CL150" s="65"/>
      <c r="CM150" s="65"/>
      <c r="CN150" s="66"/>
      <c r="CO150" s="65"/>
      <c r="CP150" s="65"/>
      <c r="CQ150" s="65"/>
      <c r="CR150" s="65"/>
      <c r="CS150" s="67"/>
      <c r="CT150" s="65"/>
      <c r="CU150" s="65"/>
      <c r="CV150" s="65">
        <f t="shared" si="301"/>
        <v>12.89</v>
      </c>
      <c r="CW150" s="65">
        <f t="shared" si="282"/>
        <v>16.11</v>
      </c>
      <c r="CX150" s="65">
        <f t="shared" si="283"/>
        <v>16.649999999999999</v>
      </c>
      <c r="CY150" s="65">
        <f t="shared" si="284"/>
        <v>16.11</v>
      </c>
      <c r="CZ150" s="65">
        <f t="shared" si="285"/>
        <v>16.649999999999999</v>
      </c>
      <c r="DA150" s="66">
        <f t="shared" si="286"/>
        <v>78.41</v>
      </c>
      <c r="DB150" s="66">
        <f t="shared" si="287"/>
        <v>78.41</v>
      </c>
      <c r="DC150" s="65">
        <f t="shared" si="288"/>
        <v>16.649999999999999</v>
      </c>
      <c r="DD150" s="65">
        <f t="shared" si="289"/>
        <v>15.04</v>
      </c>
      <c r="DE150" s="65">
        <f t="shared" si="290"/>
        <v>16.649999999999999</v>
      </c>
      <c r="DF150" s="65">
        <f t="shared" si="291"/>
        <v>16.11</v>
      </c>
      <c r="DG150" s="65">
        <f t="shared" si="292"/>
        <v>16.649999999999999</v>
      </c>
      <c r="DH150" s="65">
        <f t="shared" si="293"/>
        <v>16.11</v>
      </c>
      <c r="DI150" s="65">
        <f t="shared" si="294"/>
        <v>16.649999999999999</v>
      </c>
      <c r="DJ150" s="65">
        <f t="shared" si="295"/>
        <v>16.649999999999999</v>
      </c>
      <c r="DK150" s="65">
        <f t="shared" si="296"/>
        <v>16.11</v>
      </c>
      <c r="DL150" s="65">
        <f t="shared" si="299"/>
        <v>16.649999999999999</v>
      </c>
      <c r="DM150" s="65">
        <f t="shared" si="300"/>
        <v>16.11</v>
      </c>
      <c r="DN150" s="65">
        <f t="shared" si="274"/>
        <v>16.649999999999999</v>
      </c>
      <c r="DO150" s="66">
        <f t="shared" si="277"/>
        <v>196.03</v>
      </c>
      <c r="DP150" s="65">
        <f t="shared" si="297"/>
        <v>274.44</v>
      </c>
      <c r="DQ150" s="65">
        <f t="shared" si="298"/>
        <v>814.56</v>
      </c>
    </row>
    <row r="151" spans="1:122" ht="33" x14ac:dyDescent="0.15">
      <c r="A151" s="12">
        <v>42954</v>
      </c>
      <c r="B151" s="13" t="s">
        <v>246</v>
      </c>
      <c r="C151" s="13" t="s">
        <v>420</v>
      </c>
      <c r="D151" s="13" t="s">
        <v>371</v>
      </c>
      <c r="E151" s="14" t="s">
        <v>421</v>
      </c>
      <c r="F151" s="164">
        <v>1089</v>
      </c>
      <c r="G151" s="65">
        <f t="shared" si="279"/>
        <v>108.9</v>
      </c>
      <c r="H151" s="65">
        <f t="shared" si="280"/>
        <v>980.1</v>
      </c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65"/>
      <c r="CL151" s="65"/>
      <c r="CM151" s="65"/>
      <c r="CN151" s="66"/>
      <c r="CO151" s="65"/>
      <c r="CP151" s="65"/>
      <c r="CQ151" s="65"/>
      <c r="CR151" s="65"/>
      <c r="CS151" s="67"/>
      <c r="CT151" s="65"/>
      <c r="CU151" s="65"/>
      <c r="CV151" s="65">
        <f t="shared" si="301"/>
        <v>12.89</v>
      </c>
      <c r="CW151" s="65">
        <f t="shared" si="282"/>
        <v>16.11</v>
      </c>
      <c r="CX151" s="65">
        <f t="shared" si="283"/>
        <v>16.649999999999999</v>
      </c>
      <c r="CY151" s="65">
        <f t="shared" si="284"/>
        <v>16.11</v>
      </c>
      <c r="CZ151" s="65">
        <f t="shared" si="285"/>
        <v>16.649999999999999</v>
      </c>
      <c r="DA151" s="66">
        <f t="shared" si="286"/>
        <v>78.41</v>
      </c>
      <c r="DB151" s="66">
        <f t="shared" si="287"/>
        <v>78.41</v>
      </c>
      <c r="DC151" s="65">
        <f t="shared" si="288"/>
        <v>16.649999999999999</v>
      </c>
      <c r="DD151" s="65">
        <f t="shared" si="289"/>
        <v>15.04</v>
      </c>
      <c r="DE151" s="65">
        <f t="shared" si="290"/>
        <v>16.649999999999999</v>
      </c>
      <c r="DF151" s="65">
        <f t="shared" si="291"/>
        <v>16.11</v>
      </c>
      <c r="DG151" s="65">
        <f t="shared" si="292"/>
        <v>16.649999999999999</v>
      </c>
      <c r="DH151" s="65">
        <f t="shared" si="293"/>
        <v>16.11</v>
      </c>
      <c r="DI151" s="65">
        <f t="shared" si="294"/>
        <v>16.649999999999999</v>
      </c>
      <c r="DJ151" s="65">
        <f t="shared" si="295"/>
        <v>16.649999999999999</v>
      </c>
      <c r="DK151" s="65">
        <f t="shared" si="296"/>
        <v>16.11</v>
      </c>
      <c r="DL151" s="65">
        <f t="shared" si="299"/>
        <v>16.649999999999999</v>
      </c>
      <c r="DM151" s="65">
        <f t="shared" si="300"/>
        <v>16.11</v>
      </c>
      <c r="DN151" s="65">
        <f t="shared" ref="DN151:DN174" si="302">ROUND((H151/5/365*31),2)</f>
        <v>16.649999999999999</v>
      </c>
      <c r="DO151" s="66">
        <f t="shared" si="277"/>
        <v>196.03</v>
      </c>
      <c r="DP151" s="65">
        <f t="shared" si="297"/>
        <v>274.44</v>
      </c>
      <c r="DQ151" s="65">
        <f t="shared" si="298"/>
        <v>814.56</v>
      </c>
    </row>
    <row r="152" spans="1:122" ht="33" x14ac:dyDescent="0.15">
      <c r="A152" s="12">
        <v>42954</v>
      </c>
      <c r="B152" s="13" t="s">
        <v>246</v>
      </c>
      <c r="C152" s="13" t="s">
        <v>422</v>
      </c>
      <c r="D152" s="13" t="s">
        <v>371</v>
      </c>
      <c r="E152" s="14" t="s">
        <v>423</v>
      </c>
      <c r="F152" s="164">
        <v>1089</v>
      </c>
      <c r="G152" s="65">
        <f t="shared" si="279"/>
        <v>108.9</v>
      </c>
      <c r="H152" s="65">
        <f t="shared" si="280"/>
        <v>980.1</v>
      </c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65"/>
      <c r="CL152" s="65"/>
      <c r="CM152" s="65"/>
      <c r="CN152" s="66"/>
      <c r="CO152" s="65"/>
      <c r="CP152" s="65"/>
      <c r="CQ152" s="65"/>
      <c r="CR152" s="65"/>
      <c r="CS152" s="67"/>
      <c r="CT152" s="65"/>
      <c r="CU152" s="65"/>
      <c r="CV152" s="65">
        <f t="shared" si="301"/>
        <v>12.89</v>
      </c>
      <c r="CW152" s="65">
        <f t="shared" si="282"/>
        <v>16.11</v>
      </c>
      <c r="CX152" s="65">
        <f t="shared" si="283"/>
        <v>16.649999999999999</v>
      </c>
      <c r="CY152" s="65">
        <f t="shared" si="284"/>
        <v>16.11</v>
      </c>
      <c r="CZ152" s="65">
        <f t="shared" si="285"/>
        <v>16.649999999999999</v>
      </c>
      <c r="DA152" s="66">
        <f t="shared" si="286"/>
        <v>78.41</v>
      </c>
      <c r="DB152" s="66">
        <f t="shared" si="287"/>
        <v>78.41</v>
      </c>
      <c r="DC152" s="65">
        <f t="shared" si="288"/>
        <v>16.649999999999999</v>
      </c>
      <c r="DD152" s="65">
        <f t="shared" si="289"/>
        <v>15.04</v>
      </c>
      <c r="DE152" s="65">
        <f t="shared" si="290"/>
        <v>16.649999999999999</v>
      </c>
      <c r="DF152" s="65">
        <f t="shared" si="291"/>
        <v>16.11</v>
      </c>
      <c r="DG152" s="65">
        <f t="shared" si="292"/>
        <v>16.649999999999999</v>
      </c>
      <c r="DH152" s="65">
        <f t="shared" si="293"/>
        <v>16.11</v>
      </c>
      <c r="DI152" s="65">
        <f t="shared" si="294"/>
        <v>16.649999999999999</v>
      </c>
      <c r="DJ152" s="65">
        <f t="shared" si="295"/>
        <v>16.649999999999999</v>
      </c>
      <c r="DK152" s="65">
        <f t="shared" si="296"/>
        <v>16.11</v>
      </c>
      <c r="DL152" s="65">
        <f t="shared" si="299"/>
        <v>16.649999999999999</v>
      </c>
      <c r="DM152" s="65">
        <f t="shared" si="300"/>
        <v>16.11</v>
      </c>
      <c r="DN152" s="65">
        <f t="shared" si="302"/>
        <v>16.649999999999999</v>
      </c>
      <c r="DO152" s="66">
        <f t="shared" si="277"/>
        <v>196.03</v>
      </c>
      <c r="DP152" s="65">
        <f t="shared" si="297"/>
        <v>274.44</v>
      </c>
      <c r="DQ152" s="65">
        <f t="shared" si="298"/>
        <v>814.56</v>
      </c>
    </row>
    <row r="153" spans="1:122" ht="49.5" x14ac:dyDescent="0.15">
      <c r="A153" s="12">
        <v>42954</v>
      </c>
      <c r="B153" s="13" t="s">
        <v>246</v>
      </c>
      <c r="C153" s="13" t="s">
        <v>424</v>
      </c>
      <c r="D153" s="13" t="s">
        <v>371</v>
      </c>
      <c r="E153" s="14" t="s">
        <v>425</v>
      </c>
      <c r="F153" s="164">
        <v>1089</v>
      </c>
      <c r="G153" s="65">
        <f t="shared" si="279"/>
        <v>108.9</v>
      </c>
      <c r="H153" s="65">
        <f t="shared" si="280"/>
        <v>980.1</v>
      </c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65"/>
      <c r="CL153" s="65"/>
      <c r="CM153" s="65"/>
      <c r="CN153" s="66"/>
      <c r="CO153" s="65"/>
      <c r="CP153" s="65"/>
      <c r="CQ153" s="65"/>
      <c r="CR153" s="65"/>
      <c r="CS153" s="67"/>
      <c r="CT153" s="65"/>
      <c r="CU153" s="65"/>
      <c r="CV153" s="65">
        <f t="shared" si="301"/>
        <v>12.89</v>
      </c>
      <c r="CW153" s="65">
        <f t="shared" si="282"/>
        <v>16.11</v>
      </c>
      <c r="CX153" s="65">
        <f t="shared" si="283"/>
        <v>16.649999999999999</v>
      </c>
      <c r="CY153" s="65">
        <f t="shared" si="284"/>
        <v>16.11</v>
      </c>
      <c r="CZ153" s="65">
        <f t="shared" si="285"/>
        <v>16.649999999999999</v>
      </c>
      <c r="DA153" s="66">
        <f t="shared" si="286"/>
        <v>78.41</v>
      </c>
      <c r="DB153" s="66">
        <f t="shared" si="287"/>
        <v>78.41</v>
      </c>
      <c r="DC153" s="65">
        <f t="shared" si="288"/>
        <v>16.649999999999999</v>
      </c>
      <c r="DD153" s="65">
        <f t="shared" si="289"/>
        <v>15.04</v>
      </c>
      <c r="DE153" s="65">
        <f t="shared" si="290"/>
        <v>16.649999999999999</v>
      </c>
      <c r="DF153" s="65">
        <f t="shared" si="291"/>
        <v>16.11</v>
      </c>
      <c r="DG153" s="65">
        <f t="shared" si="292"/>
        <v>16.649999999999999</v>
      </c>
      <c r="DH153" s="65">
        <f t="shared" si="293"/>
        <v>16.11</v>
      </c>
      <c r="DI153" s="65">
        <f t="shared" si="294"/>
        <v>16.649999999999999</v>
      </c>
      <c r="DJ153" s="65">
        <f t="shared" si="295"/>
        <v>16.649999999999999</v>
      </c>
      <c r="DK153" s="65">
        <f t="shared" si="296"/>
        <v>16.11</v>
      </c>
      <c r="DL153" s="65">
        <f t="shared" si="299"/>
        <v>16.649999999999999</v>
      </c>
      <c r="DM153" s="65">
        <f t="shared" si="300"/>
        <v>16.11</v>
      </c>
      <c r="DN153" s="65">
        <f t="shared" si="302"/>
        <v>16.649999999999999</v>
      </c>
      <c r="DO153" s="66">
        <f t="shared" si="277"/>
        <v>196.03</v>
      </c>
      <c r="DP153" s="65">
        <f t="shared" si="297"/>
        <v>274.44</v>
      </c>
      <c r="DQ153" s="65">
        <f t="shared" si="298"/>
        <v>814.56</v>
      </c>
    </row>
    <row r="154" spans="1:122" ht="33" x14ac:dyDescent="0.15">
      <c r="A154" s="12">
        <v>42954</v>
      </c>
      <c r="B154" s="13" t="s">
        <v>246</v>
      </c>
      <c r="C154" s="13" t="s">
        <v>426</v>
      </c>
      <c r="D154" s="13" t="s">
        <v>371</v>
      </c>
      <c r="E154" s="14" t="s">
        <v>427</v>
      </c>
      <c r="F154" s="164">
        <v>1089</v>
      </c>
      <c r="G154" s="65">
        <f t="shared" si="279"/>
        <v>108.9</v>
      </c>
      <c r="H154" s="65">
        <f t="shared" si="280"/>
        <v>980.1</v>
      </c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65"/>
      <c r="CL154" s="65"/>
      <c r="CM154" s="65"/>
      <c r="CN154" s="66"/>
      <c r="CO154" s="65"/>
      <c r="CP154" s="65"/>
      <c r="CQ154" s="65"/>
      <c r="CR154" s="65"/>
      <c r="CS154" s="67"/>
      <c r="CT154" s="65"/>
      <c r="CU154" s="65"/>
      <c r="CV154" s="65">
        <f t="shared" si="301"/>
        <v>12.89</v>
      </c>
      <c r="CW154" s="65">
        <f t="shared" si="282"/>
        <v>16.11</v>
      </c>
      <c r="CX154" s="65">
        <f t="shared" si="283"/>
        <v>16.649999999999999</v>
      </c>
      <c r="CY154" s="65">
        <f t="shared" si="284"/>
        <v>16.11</v>
      </c>
      <c r="CZ154" s="65">
        <f t="shared" si="285"/>
        <v>16.649999999999999</v>
      </c>
      <c r="DA154" s="66">
        <f t="shared" si="286"/>
        <v>78.41</v>
      </c>
      <c r="DB154" s="66">
        <f t="shared" si="287"/>
        <v>78.41</v>
      </c>
      <c r="DC154" s="65">
        <f t="shared" si="288"/>
        <v>16.649999999999999</v>
      </c>
      <c r="DD154" s="65">
        <f t="shared" si="289"/>
        <v>15.04</v>
      </c>
      <c r="DE154" s="65">
        <f t="shared" si="290"/>
        <v>16.649999999999999</v>
      </c>
      <c r="DF154" s="65">
        <f t="shared" si="291"/>
        <v>16.11</v>
      </c>
      <c r="DG154" s="65">
        <f t="shared" si="292"/>
        <v>16.649999999999999</v>
      </c>
      <c r="DH154" s="65">
        <f t="shared" si="293"/>
        <v>16.11</v>
      </c>
      <c r="DI154" s="65">
        <f t="shared" si="294"/>
        <v>16.649999999999999</v>
      </c>
      <c r="DJ154" s="65">
        <f t="shared" si="295"/>
        <v>16.649999999999999</v>
      </c>
      <c r="DK154" s="65">
        <f t="shared" si="296"/>
        <v>16.11</v>
      </c>
      <c r="DL154" s="65">
        <f t="shared" si="299"/>
        <v>16.649999999999999</v>
      </c>
      <c r="DM154" s="65">
        <f t="shared" si="300"/>
        <v>16.11</v>
      </c>
      <c r="DN154" s="65">
        <f t="shared" si="302"/>
        <v>16.649999999999999</v>
      </c>
      <c r="DO154" s="66">
        <f t="shared" si="277"/>
        <v>196.03</v>
      </c>
      <c r="DP154" s="65">
        <f t="shared" si="297"/>
        <v>274.44</v>
      </c>
      <c r="DQ154" s="65">
        <f t="shared" si="298"/>
        <v>814.56</v>
      </c>
    </row>
    <row r="155" spans="1:122" ht="49.5" x14ac:dyDescent="0.15">
      <c r="A155" s="12">
        <v>42954</v>
      </c>
      <c r="B155" s="13" t="s">
        <v>362</v>
      </c>
      <c r="C155" s="13" t="s">
        <v>428</v>
      </c>
      <c r="D155" s="13" t="s">
        <v>371</v>
      </c>
      <c r="E155" s="14" t="s">
        <v>942</v>
      </c>
      <c r="F155" s="164">
        <v>1366</v>
      </c>
      <c r="G155" s="65">
        <f t="shared" si="279"/>
        <v>136.6</v>
      </c>
      <c r="H155" s="65">
        <f t="shared" si="280"/>
        <v>1229.4000000000001</v>
      </c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65"/>
      <c r="CL155" s="65"/>
      <c r="CM155" s="65"/>
      <c r="CN155" s="66"/>
      <c r="CO155" s="65"/>
      <c r="CP155" s="65"/>
      <c r="CQ155" s="65"/>
      <c r="CR155" s="65"/>
      <c r="CS155" s="67"/>
      <c r="CT155" s="65"/>
      <c r="CU155" s="65"/>
      <c r="CV155" s="65">
        <f t="shared" si="301"/>
        <v>16.170000000000002</v>
      </c>
      <c r="CW155" s="65">
        <f t="shared" si="282"/>
        <v>20.21</v>
      </c>
      <c r="CX155" s="65">
        <f t="shared" si="283"/>
        <v>20.88</v>
      </c>
      <c r="CY155" s="65">
        <f t="shared" si="284"/>
        <v>20.21</v>
      </c>
      <c r="CZ155" s="65">
        <f t="shared" si="285"/>
        <v>20.88</v>
      </c>
      <c r="DA155" s="66">
        <f t="shared" si="286"/>
        <v>98.35</v>
      </c>
      <c r="DB155" s="66">
        <f t="shared" si="287"/>
        <v>98.35</v>
      </c>
      <c r="DC155" s="65">
        <f t="shared" si="288"/>
        <v>20.88</v>
      </c>
      <c r="DD155" s="65">
        <f t="shared" si="289"/>
        <v>18.86</v>
      </c>
      <c r="DE155" s="65">
        <f t="shared" si="290"/>
        <v>20.88</v>
      </c>
      <c r="DF155" s="65">
        <f t="shared" si="291"/>
        <v>20.21</v>
      </c>
      <c r="DG155" s="65">
        <f t="shared" si="292"/>
        <v>20.88</v>
      </c>
      <c r="DH155" s="65">
        <f t="shared" si="293"/>
        <v>20.21</v>
      </c>
      <c r="DI155" s="65">
        <f t="shared" si="294"/>
        <v>20.88</v>
      </c>
      <c r="DJ155" s="65">
        <f t="shared" si="295"/>
        <v>20.88</v>
      </c>
      <c r="DK155" s="65">
        <f t="shared" si="296"/>
        <v>20.21</v>
      </c>
      <c r="DL155" s="65">
        <f t="shared" si="299"/>
        <v>20.88</v>
      </c>
      <c r="DM155" s="65">
        <f t="shared" si="300"/>
        <v>20.21</v>
      </c>
      <c r="DN155" s="65">
        <f t="shared" si="302"/>
        <v>20.88</v>
      </c>
      <c r="DO155" s="66">
        <f t="shared" si="277"/>
        <v>245.85999999999999</v>
      </c>
      <c r="DP155" s="65">
        <f t="shared" si="297"/>
        <v>344.21</v>
      </c>
      <c r="DQ155" s="65">
        <f t="shared" si="298"/>
        <v>1021.79</v>
      </c>
    </row>
    <row r="156" spans="1:122" ht="16.5" x14ac:dyDescent="0.15">
      <c r="A156" s="12">
        <v>42986</v>
      </c>
      <c r="B156" s="13" t="s">
        <v>430</v>
      </c>
      <c r="C156" s="13" t="s">
        <v>431</v>
      </c>
      <c r="D156" s="13" t="s">
        <v>118</v>
      </c>
      <c r="E156" s="14" t="s">
        <v>429</v>
      </c>
      <c r="F156" s="164">
        <v>9435.17</v>
      </c>
      <c r="G156" s="65">
        <f t="shared" si="279"/>
        <v>943.51700000000005</v>
      </c>
      <c r="H156" s="65">
        <f t="shared" si="280"/>
        <v>8491.6530000000002</v>
      </c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65"/>
      <c r="CL156" s="65"/>
      <c r="CM156" s="65"/>
      <c r="CN156" s="66"/>
      <c r="CO156" s="65"/>
      <c r="CP156" s="65"/>
      <c r="CQ156" s="65"/>
      <c r="CR156" s="65"/>
      <c r="CS156" s="67"/>
      <c r="CT156" s="65"/>
      <c r="CU156" s="65"/>
      <c r="CV156" s="65"/>
      <c r="CW156" s="65">
        <f>ROUND((H156/5/365*22),2)</f>
        <v>102.37</v>
      </c>
      <c r="CX156" s="65">
        <f t="shared" si="283"/>
        <v>144.24</v>
      </c>
      <c r="CY156" s="65">
        <f t="shared" si="284"/>
        <v>139.59</v>
      </c>
      <c r="CZ156" s="65">
        <f t="shared" si="285"/>
        <v>144.24</v>
      </c>
      <c r="DA156" s="66">
        <f t="shared" si="286"/>
        <v>530.44000000000005</v>
      </c>
      <c r="DB156" s="66">
        <f t="shared" si="287"/>
        <v>530.44000000000005</v>
      </c>
      <c r="DC156" s="65">
        <f t="shared" si="288"/>
        <v>144.24</v>
      </c>
      <c r="DD156" s="65">
        <f t="shared" si="289"/>
        <v>130.28</v>
      </c>
      <c r="DE156" s="65">
        <f t="shared" si="290"/>
        <v>144.24</v>
      </c>
      <c r="DF156" s="65">
        <f t="shared" si="291"/>
        <v>139.59</v>
      </c>
      <c r="DG156" s="65">
        <f t="shared" si="292"/>
        <v>144.24</v>
      </c>
      <c r="DH156" s="65">
        <f t="shared" si="293"/>
        <v>139.59</v>
      </c>
      <c r="DI156" s="65">
        <f t="shared" si="294"/>
        <v>144.24</v>
      </c>
      <c r="DJ156" s="65">
        <f t="shared" si="295"/>
        <v>144.24</v>
      </c>
      <c r="DK156" s="65">
        <f t="shared" si="296"/>
        <v>139.59</v>
      </c>
      <c r="DL156" s="65">
        <f t="shared" si="299"/>
        <v>144.24</v>
      </c>
      <c r="DM156" s="65">
        <f t="shared" si="300"/>
        <v>139.59</v>
      </c>
      <c r="DN156" s="65">
        <f t="shared" si="302"/>
        <v>144.24</v>
      </c>
      <c r="DO156" s="66">
        <f t="shared" si="277"/>
        <v>1698.32</v>
      </c>
      <c r="DP156" s="65">
        <f t="shared" si="297"/>
        <v>2228.7600000000002</v>
      </c>
      <c r="DQ156" s="65">
        <f t="shared" si="298"/>
        <v>7206.41</v>
      </c>
    </row>
    <row r="157" spans="1:122" ht="57.75" x14ac:dyDescent="0.15">
      <c r="A157" s="12">
        <v>43003</v>
      </c>
      <c r="B157" s="13" t="s">
        <v>432</v>
      </c>
      <c r="C157" s="13" t="s">
        <v>433</v>
      </c>
      <c r="D157" s="13" t="s">
        <v>118</v>
      </c>
      <c r="E157" s="14" t="s">
        <v>434</v>
      </c>
      <c r="F157" s="164">
        <v>7849.6</v>
      </c>
      <c r="G157" s="65">
        <f t="shared" si="279"/>
        <v>784.96</v>
      </c>
      <c r="H157" s="65">
        <f t="shared" si="280"/>
        <v>7064.64</v>
      </c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65"/>
      <c r="CL157" s="65"/>
      <c r="CM157" s="65"/>
      <c r="CN157" s="66"/>
      <c r="CO157" s="65"/>
      <c r="CP157" s="65"/>
      <c r="CQ157" s="65"/>
      <c r="CR157" s="65"/>
      <c r="CS157" s="67"/>
      <c r="CT157" s="65"/>
      <c r="CU157" s="65"/>
      <c r="CV157" s="65"/>
      <c r="CW157" s="65">
        <f>ROUND((H157/5/365*5),2)</f>
        <v>19.36</v>
      </c>
      <c r="CX157" s="65">
        <f t="shared" si="283"/>
        <v>120</v>
      </c>
      <c r="CY157" s="65">
        <f t="shared" si="284"/>
        <v>116.13</v>
      </c>
      <c r="CZ157" s="65">
        <f t="shared" si="285"/>
        <v>120</v>
      </c>
      <c r="DA157" s="66">
        <f t="shared" si="286"/>
        <v>375.49</v>
      </c>
      <c r="DB157" s="66">
        <f t="shared" si="287"/>
        <v>375.49</v>
      </c>
      <c r="DC157" s="65">
        <f t="shared" si="288"/>
        <v>120</v>
      </c>
      <c r="DD157" s="65">
        <f t="shared" si="289"/>
        <v>108.39</v>
      </c>
      <c r="DE157" s="65">
        <f t="shared" si="290"/>
        <v>120</v>
      </c>
      <c r="DF157" s="65">
        <f t="shared" si="291"/>
        <v>116.13</v>
      </c>
      <c r="DG157" s="65">
        <f t="shared" si="292"/>
        <v>120</v>
      </c>
      <c r="DH157" s="65">
        <f t="shared" si="293"/>
        <v>116.13</v>
      </c>
      <c r="DI157" s="65">
        <f t="shared" si="294"/>
        <v>120</v>
      </c>
      <c r="DJ157" s="65">
        <f t="shared" si="295"/>
        <v>120</v>
      </c>
      <c r="DK157" s="65">
        <f t="shared" si="296"/>
        <v>116.13</v>
      </c>
      <c r="DL157" s="65">
        <f t="shared" si="299"/>
        <v>120</v>
      </c>
      <c r="DM157" s="65">
        <f t="shared" si="300"/>
        <v>116.13</v>
      </c>
      <c r="DN157" s="65">
        <f t="shared" si="302"/>
        <v>120</v>
      </c>
      <c r="DO157" s="66">
        <f t="shared" si="277"/>
        <v>1412.9099999999999</v>
      </c>
      <c r="DP157" s="65">
        <f t="shared" si="297"/>
        <v>1788.4</v>
      </c>
      <c r="DQ157" s="65">
        <f t="shared" si="298"/>
        <v>6061.2000000000007</v>
      </c>
      <c r="DR157" s="31"/>
    </row>
    <row r="158" spans="1:122" ht="24.75" x14ac:dyDescent="0.15">
      <c r="A158" s="12">
        <v>43090</v>
      </c>
      <c r="B158" s="13" t="s">
        <v>435</v>
      </c>
      <c r="C158" s="13" t="s">
        <v>435</v>
      </c>
      <c r="D158" s="13" t="s">
        <v>96</v>
      </c>
      <c r="E158" s="11" t="s">
        <v>436</v>
      </c>
      <c r="F158" s="164">
        <v>795</v>
      </c>
      <c r="G158" s="65">
        <f t="shared" si="279"/>
        <v>79.5</v>
      </c>
      <c r="H158" s="65">
        <f t="shared" si="280"/>
        <v>715.5</v>
      </c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65"/>
      <c r="CL158" s="65"/>
      <c r="CM158" s="65"/>
      <c r="CN158" s="66"/>
      <c r="CO158" s="65"/>
      <c r="CP158" s="65"/>
      <c r="CQ158" s="65"/>
      <c r="CR158" s="65"/>
      <c r="CS158" s="67"/>
      <c r="CT158" s="65"/>
      <c r="CU158" s="65"/>
      <c r="CV158" s="65"/>
      <c r="CW158" s="65"/>
      <c r="CX158" s="65"/>
      <c r="CY158" s="65"/>
      <c r="CZ158" s="65">
        <f>ROUND((H158/5/365*10),2)</f>
        <v>3.92</v>
      </c>
      <c r="DA158" s="66">
        <f t="shared" si="286"/>
        <v>3.92</v>
      </c>
      <c r="DB158" s="66">
        <f t="shared" si="287"/>
        <v>3.92</v>
      </c>
      <c r="DC158" s="65">
        <f t="shared" si="288"/>
        <v>12.15</v>
      </c>
      <c r="DD158" s="65">
        <f t="shared" si="289"/>
        <v>10.98</v>
      </c>
      <c r="DE158" s="65">
        <f t="shared" si="290"/>
        <v>12.15</v>
      </c>
      <c r="DF158" s="65">
        <f t="shared" si="291"/>
        <v>11.76</v>
      </c>
      <c r="DG158" s="65">
        <f t="shared" si="292"/>
        <v>12.15</v>
      </c>
      <c r="DH158" s="65">
        <f t="shared" si="293"/>
        <v>11.76</v>
      </c>
      <c r="DI158" s="65">
        <f t="shared" si="294"/>
        <v>12.15</v>
      </c>
      <c r="DJ158" s="65">
        <f t="shared" si="295"/>
        <v>12.15</v>
      </c>
      <c r="DK158" s="65">
        <f t="shared" si="296"/>
        <v>11.76</v>
      </c>
      <c r="DL158" s="65">
        <f t="shared" si="299"/>
        <v>12.15</v>
      </c>
      <c r="DM158" s="65">
        <f t="shared" si="300"/>
        <v>11.76</v>
      </c>
      <c r="DN158" s="65">
        <f t="shared" si="302"/>
        <v>12.15</v>
      </c>
      <c r="DO158" s="66">
        <f t="shared" si="277"/>
        <v>143.07000000000002</v>
      </c>
      <c r="DP158" s="65">
        <f t="shared" si="297"/>
        <v>146.99</v>
      </c>
      <c r="DQ158" s="65">
        <f t="shared" si="298"/>
        <v>648.01</v>
      </c>
      <c r="DR158" s="31"/>
    </row>
    <row r="159" spans="1:122" ht="49.5" x14ac:dyDescent="0.15">
      <c r="A159" s="86">
        <v>43291</v>
      </c>
      <c r="B159" s="13" t="s">
        <v>246</v>
      </c>
      <c r="C159" s="13" t="s">
        <v>943</v>
      </c>
      <c r="D159" s="88" t="s">
        <v>371</v>
      </c>
      <c r="E159" s="14" t="s">
        <v>944</v>
      </c>
      <c r="F159" s="164">
        <v>988</v>
      </c>
      <c r="G159" s="65">
        <f t="shared" si="279"/>
        <v>98.800000000000011</v>
      </c>
      <c r="H159" s="65">
        <f t="shared" si="280"/>
        <v>889.2</v>
      </c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65"/>
      <c r="CL159" s="65"/>
      <c r="CM159" s="65"/>
      <c r="CN159" s="66"/>
      <c r="CO159" s="65"/>
      <c r="CP159" s="65"/>
      <c r="CQ159" s="65"/>
      <c r="CR159" s="65"/>
      <c r="CS159" s="67"/>
      <c r="CT159" s="65"/>
      <c r="CU159" s="65"/>
      <c r="CV159" s="65"/>
      <c r="CW159" s="65"/>
      <c r="CX159" s="65"/>
      <c r="CY159" s="65"/>
      <c r="CZ159" s="65"/>
      <c r="DA159" s="66"/>
      <c r="DB159" s="66"/>
      <c r="DC159" s="65"/>
      <c r="DD159" s="65"/>
      <c r="DE159" s="65"/>
      <c r="DF159" s="65"/>
      <c r="DG159" s="65"/>
      <c r="DH159" s="65"/>
      <c r="DI159" s="65">
        <f>ROUND((H159/5/365*21),2)</f>
        <v>10.23</v>
      </c>
      <c r="DJ159" s="65">
        <f t="shared" si="295"/>
        <v>15.1</v>
      </c>
      <c r="DK159" s="65">
        <f t="shared" si="296"/>
        <v>14.62</v>
      </c>
      <c r="DL159" s="65">
        <f t="shared" si="299"/>
        <v>15.1</v>
      </c>
      <c r="DM159" s="65">
        <f t="shared" si="300"/>
        <v>14.62</v>
      </c>
      <c r="DN159" s="65">
        <f t="shared" si="302"/>
        <v>15.1</v>
      </c>
      <c r="DO159" s="66">
        <f t="shared" ref="DO159:DO174" si="303">SUM(DC159:DN159)</f>
        <v>84.77</v>
      </c>
      <c r="DP159" s="65">
        <f t="shared" si="297"/>
        <v>84.77</v>
      </c>
      <c r="DQ159" s="65">
        <f t="shared" si="298"/>
        <v>903.23</v>
      </c>
      <c r="DR159" s="31"/>
    </row>
    <row r="160" spans="1:122" ht="49.5" x14ac:dyDescent="0.15">
      <c r="A160" s="86">
        <v>43291</v>
      </c>
      <c r="B160" s="13" t="s">
        <v>246</v>
      </c>
      <c r="C160" s="13" t="s">
        <v>945</v>
      </c>
      <c r="D160" s="88" t="s">
        <v>371</v>
      </c>
      <c r="E160" s="14" t="s">
        <v>946</v>
      </c>
      <c r="F160" s="164">
        <v>988</v>
      </c>
      <c r="G160" s="65">
        <f t="shared" si="279"/>
        <v>98.800000000000011</v>
      </c>
      <c r="H160" s="65">
        <f t="shared" si="280"/>
        <v>889.2</v>
      </c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65"/>
      <c r="CL160" s="65"/>
      <c r="CM160" s="65"/>
      <c r="CN160" s="66"/>
      <c r="CO160" s="65"/>
      <c r="CP160" s="65"/>
      <c r="CQ160" s="65"/>
      <c r="CR160" s="65"/>
      <c r="CS160" s="67"/>
      <c r="CT160" s="65"/>
      <c r="CU160" s="65"/>
      <c r="CV160" s="65"/>
      <c r="CW160" s="65"/>
      <c r="CX160" s="65"/>
      <c r="CY160" s="65"/>
      <c r="CZ160" s="65"/>
      <c r="DA160" s="66"/>
      <c r="DB160" s="66"/>
      <c r="DC160" s="65"/>
      <c r="DD160" s="65"/>
      <c r="DE160" s="65"/>
      <c r="DF160" s="65"/>
      <c r="DG160" s="65"/>
      <c r="DH160" s="65"/>
      <c r="DI160" s="65">
        <f t="shared" ref="DI160:DI168" si="304">ROUND((H160/5/365*21),2)</f>
        <v>10.23</v>
      </c>
      <c r="DJ160" s="65">
        <f t="shared" si="295"/>
        <v>15.1</v>
      </c>
      <c r="DK160" s="65">
        <f t="shared" si="296"/>
        <v>14.62</v>
      </c>
      <c r="DL160" s="65">
        <f t="shared" si="299"/>
        <v>15.1</v>
      </c>
      <c r="DM160" s="65">
        <f t="shared" si="300"/>
        <v>14.62</v>
      </c>
      <c r="DN160" s="65">
        <f t="shared" si="302"/>
        <v>15.1</v>
      </c>
      <c r="DO160" s="66">
        <f t="shared" si="303"/>
        <v>84.77</v>
      </c>
      <c r="DP160" s="65">
        <f t="shared" si="297"/>
        <v>84.77</v>
      </c>
      <c r="DQ160" s="65">
        <f t="shared" si="298"/>
        <v>903.23</v>
      </c>
      <c r="DR160" s="31"/>
    </row>
    <row r="161" spans="1:123" ht="49.5" x14ac:dyDescent="0.15">
      <c r="A161" s="86">
        <v>43291</v>
      </c>
      <c r="B161" s="13" t="s">
        <v>246</v>
      </c>
      <c r="C161" s="13" t="s">
        <v>947</v>
      </c>
      <c r="D161" s="88" t="s">
        <v>228</v>
      </c>
      <c r="E161" s="14" t="s">
        <v>948</v>
      </c>
      <c r="F161" s="164">
        <v>988</v>
      </c>
      <c r="G161" s="65">
        <f t="shared" si="279"/>
        <v>98.800000000000011</v>
      </c>
      <c r="H161" s="65">
        <f t="shared" si="280"/>
        <v>889.2</v>
      </c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65"/>
      <c r="CL161" s="65"/>
      <c r="CM161" s="65"/>
      <c r="CN161" s="66"/>
      <c r="CO161" s="65"/>
      <c r="CP161" s="65"/>
      <c r="CQ161" s="65"/>
      <c r="CR161" s="65"/>
      <c r="CS161" s="67"/>
      <c r="CT161" s="65"/>
      <c r="CU161" s="65"/>
      <c r="CV161" s="65"/>
      <c r="CW161" s="65"/>
      <c r="CX161" s="65"/>
      <c r="CY161" s="65"/>
      <c r="CZ161" s="65"/>
      <c r="DA161" s="66"/>
      <c r="DB161" s="66"/>
      <c r="DC161" s="65"/>
      <c r="DD161" s="65"/>
      <c r="DE161" s="65"/>
      <c r="DF161" s="65"/>
      <c r="DG161" s="65"/>
      <c r="DH161" s="65"/>
      <c r="DI161" s="65">
        <f t="shared" si="304"/>
        <v>10.23</v>
      </c>
      <c r="DJ161" s="65">
        <f t="shared" si="295"/>
        <v>15.1</v>
      </c>
      <c r="DK161" s="65">
        <f t="shared" si="296"/>
        <v>14.62</v>
      </c>
      <c r="DL161" s="65">
        <f t="shared" si="299"/>
        <v>15.1</v>
      </c>
      <c r="DM161" s="65">
        <f t="shared" si="300"/>
        <v>14.62</v>
      </c>
      <c r="DN161" s="65">
        <f t="shared" si="302"/>
        <v>15.1</v>
      </c>
      <c r="DO161" s="66">
        <f t="shared" si="303"/>
        <v>84.77</v>
      </c>
      <c r="DP161" s="65">
        <f t="shared" si="297"/>
        <v>84.77</v>
      </c>
      <c r="DQ161" s="65">
        <f t="shared" si="298"/>
        <v>903.23</v>
      </c>
      <c r="DR161" s="31"/>
    </row>
    <row r="162" spans="1:123" ht="49.5" x14ac:dyDescent="0.15">
      <c r="A162" s="86">
        <v>43291</v>
      </c>
      <c r="B162" s="13" t="s">
        <v>246</v>
      </c>
      <c r="C162" s="13" t="s">
        <v>949</v>
      </c>
      <c r="D162" s="88" t="s">
        <v>172</v>
      </c>
      <c r="E162" s="14" t="s">
        <v>950</v>
      </c>
      <c r="F162" s="164">
        <v>988</v>
      </c>
      <c r="G162" s="65">
        <f t="shared" si="279"/>
        <v>98.800000000000011</v>
      </c>
      <c r="H162" s="65">
        <f t="shared" si="280"/>
        <v>889.2</v>
      </c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65"/>
      <c r="CL162" s="65"/>
      <c r="CM162" s="65"/>
      <c r="CN162" s="66"/>
      <c r="CO162" s="65"/>
      <c r="CP162" s="65"/>
      <c r="CQ162" s="65"/>
      <c r="CR162" s="65"/>
      <c r="CS162" s="67"/>
      <c r="CT162" s="65"/>
      <c r="CU162" s="65"/>
      <c r="CV162" s="65"/>
      <c r="CW162" s="65"/>
      <c r="CX162" s="65"/>
      <c r="CY162" s="65"/>
      <c r="CZ162" s="65"/>
      <c r="DA162" s="66"/>
      <c r="DB162" s="66"/>
      <c r="DC162" s="65"/>
      <c r="DD162" s="65"/>
      <c r="DE162" s="65"/>
      <c r="DF162" s="65"/>
      <c r="DG162" s="65"/>
      <c r="DH162" s="65"/>
      <c r="DI162" s="65">
        <f t="shared" si="304"/>
        <v>10.23</v>
      </c>
      <c r="DJ162" s="65">
        <f t="shared" si="295"/>
        <v>15.1</v>
      </c>
      <c r="DK162" s="65">
        <f t="shared" si="296"/>
        <v>14.62</v>
      </c>
      <c r="DL162" s="65">
        <f t="shared" si="299"/>
        <v>15.1</v>
      </c>
      <c r="DM162" s="65">
        <f t="shared" si="300"/>
        <v>14.62</v>
      </c>
      <c r="DN162" s="65">
        <f t="shared" si="302"/>
        <v>15.1</v>
      </c>
      <c r="DO162" s="66">
        <f t="shared" si="303"/>
        <v>84.77</v>
      </c>
      <c r="DP162" s="65">
        <f t="shared" si="297"/>
        <v>84.77</v>
      </c>
      <c r="DQ162" s="65">
        <f t="shared" si="298"/>
        <v>903.23</v>
      </c>
      <c r="DR162" s="31"/>
    </row>
    <row r="163" spans="1:123" ht="49.5" x14ac:dyDescent="0.15">
      <c r="A163" s="86">
        <v>43291</v>
      </c>
      <c r="B163" s="13" t="s">
        <v>246</v>
      </c>
      <c r="C163" s="13" t="s">
        <v>951</v>
      </c>
      <c r="D163" s="88" t="s">
        <v>172</v>
      </c>
      <c r="E163" s="14" t="s">
        <v>952</v>
      </c>
      <c r="F163" s="164">
        <v>988</v>
      </c>
      <c r="G163" s="65">
        <f t="shared" si="279"/>
        <v>98.800000000000011</v>
      </c>
      <c r="H163" s="65">
        <f t="shared" si="280"/>
        <v>889.2</v>
      </c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65"/>
      <c r="CL163" s="65"/>
      <c r="CM163" s="65"/>
      <c r="CN163" s="66"/>
      <c r="CO163" s="65"/>
      <c r="CP163" s="65"/>
      <c r="CQ163" s="65"/>
      <c r="CR163" s="65"/>
      <c r="CS163" s="67"/>
      <c r="CT163" s="65"/>
      <c r="CU163" s="65"/>
      <c r="CV163" s="65"/>
      <c r="CW163" s="65"/>
      <c r="CX163" s="65"/>
      <c r="CY163" s="65"/>
      <c r="CZ163" s="65"/>
      <c r="DA163" s="66"/>
      <c r="DB163" s="66"/>
      <c r="DC163" s="65"/>
      <c r="DD163" s="65"/>
      <c r="DE163" s="65"/>
      <c r="DF163" s="65"/>
      <c r="DG163" s="65"/>
      <c r="DH163" s="65"/>
      <c r="DI163" s="65">
        <f t="shared" si="304"/>
        <v>10.23</v>
      </c>
      <c r="DJ163" s="65">
        <f t="shared" si="295"/>
        <v>15.1</v>
      </c>
      <c r="DK163" s="65">
        <f t="shared" si="296"/>
        <v>14.62</v>
      </c>
      <c r="DL163" s="65">
        <f t="shared" si="299"/>
        <v>15.1</v>
      </c>
      <c r="DM163" s="65">
        <f t="shared" si="300"/>
        <v>14.62</v>
      </c>
      <c r="DN163" s="65">
        <f t="shared" si="302"/>
        <v>15.1</v>
      </c>
      <c r="DO163" s="66">
        <f t="shared" si="303"/>
        <v>84.77</v>
      </c>
      <c r="DP163" s="65">
        <f t="shared" si="297"/>
        <v>84.77</v>
      </c>
      <c r="DQ163" s="65">
        <f t="shared" si="298"/>
        <v>903.23</v>
      </c>
      <c r="DR163" s="31"/>
    </row>
    <row r="164" spans="1:123" ht="49.5" x14ac:dyDescent="0.15">
      <c r="A164" s="86">
        <v>43291</v>
      </c>
      <c r="B164" s="13" t="s">
        <v>246</v>
      </c>
      <c r="C164" s="13" t="s">
        <v>953</v>
      </c>
      <c r="D164" s="88" t="s">
        <v>371</v>
      </c>
      <c r="E164" s="14" t="s">
        <v>954</v>
      </c>
      <c r="F164" s="164">
        <v>988</v>
      </c>
      <c r="G164" s="65">
        <f t="shared" si="279"/>
        <v>98.800000000000011</v>
      </c>
      <c r="H164" s="65">
        <f t="shared" si="280"/>
        <v>889.2</v>
      </c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65"/>
      <c r="CL164" s="65"/>
      <c r="CM164" s="65"/>
      <c r="CN164" s="66"/>
      <c r="CO164" s="65"/>
      <c r="CP164" s="65"/>
      <c r="CQ164" s="65"/>
      <c r="CR164" s="65"/>
      <c r="CS164" s="67"/>
      <c r="CT164" s="65"/>
      <c r="CU164" s="65"/>
      <c r="CV164" s="65"/>
      <c r="CW164" s="65"/>
      <c r="CX164" s="65"/>
      <c r="CY164" s="65"/>
      <c r="CZ164" s="65"/>
      <c r="DA164" s="66"/>
      <c r="DB164" s="66"/>
      <c r="DC164" s="65"/>
      <c r="DD164" s="65"/>
      <c r="DE164" s="65"/>
      <c r="DF164" s="65"/>
      <c r="DG164" s="65"/>
      <c r="DH164" s="65"/>
      <c r="DI164" s="65">
        <f t="shared" si="304"/>
        <v>10.23</v>
      </c>
      <c r="DJ164" s="65">
        <f t="shared" si="295"/>
        <v>15.1</v>
      </c>
      <c r="DK164" s="65">
        <f t="shared" si="296"/>
        <v>14.62</v>
      </c>
      <c r="DL164" s="65">
        <f t="shared" si="299"/>
        <v>15.1</v>
      </c>
      <c r="DM164" s="65">
        <f t="shared" si="300"/>
        <v>14.62</v>
      </c>
      <c r="DN164" s="65">
        <f t="shared" si="302"/>
        <v>15.1</v>
      </c>
      <c r="DO164" s="66">
        <f t="shared" si="303"/>
        <v>84.77</v>
      </c>
      <c r="DP164" s="65">
        <f t="shared" si="297"/>
        <v>84.77</v>
      </c>
      <c r="DQ164" s="65">
        <f t="shared" si="298"/>
        <v>903.23</v>
      </c>
      <c r="DR164" s="31"/>
    </row>
    <row r="165" spans="1:123" ht="49.5" x14ac:dyDescent="0.15">
      <c r="A165" s="86">
        <v>43291</v>
      </c>
      <c r="B165" s="13" t="s">
        <v>246</v>
      </c>
      <c r="C165" s="13" t="s">
        <v>955</v>
      </c>
      <c r="D165" s="88" t="s">
        <v>172</v>
      </c>
      <c r="E165" s="14" t="s">
        <v>956</v>
      </c>
      <c r="F165" s="164">
        <v>988</v>
      </c>
      <c r="G165" s="65">
        <f t="shared" si="279"/>
        <v>98.800000000000011</v>
      </c>
      <c r="H165" s="65">
        <f t="shared" si="280"/>
        <v>889.2</v>
      </c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65"/>
      <c r="CL165" s="65"/>
      <c r="CM165" s="65"/>
      <c r="CN165" s="66"/>
      <c r="CO165" s="65"/>
      <c r="CP165" s="65"/>
      <c r="CQ165" s="65"/>
      <c r="CR165" s="65"/>
      <c r="CS165" s="67"/>
      <c r="CT165" s="65"/>
      <c r="CU165" s="65"/>
      <c r="CV165" s="65"/>
      <c r="CW165" s="65"/>
      <c r="CX165" s="65"/>
      <c r="CY165" s="65"/>
      <c r="CZ165" s="65"/>
      <c r="DA165" s="66"/>
      <c r="DB165" s="66"/>
      <c r="DC165" s="65"/>
      <c r="DD165" s="65"/>
      <c r="DE165" s="65"/>
      <c r="DF165" s="65"/>
      <c r="DG165" s="65"/>
      <c r="DH165" s="65"/>
      <c r="DI165" s="65">
        <f t="shared" si="304"/>
        <v>10.23</v>
      </c>
      <c r="DJ165" s="65">
        <f t="shared" si="295"/>
        <v>15.1</v>
      </c>
      <c r="DK165" s="65">
        <f t="shared" si="296"/>
        <v>14.62</v>
      </c>
      <c r="DL165" s="65">
        <f t="shared" si="299"/>
        <v>15.1</v>
      </c>
      <c r="DM165" s="65">
        <f t="shared" si="300"/>
        <v>14.62</v>
      </c>
      <c r="DN165" s="65">
        <f t="shared" si="302"/>
        <v>15.1</v>
      </c>
      <c r="DO165" s="66">
        <f t="shared" si="303"/>
        <v>84.77</v>
      </c>
      <c r="DP165" s="65">
        <f t="shared" si="297"/>
        <v>84.77</v>
      </c>
      <c r="DQ165" s="65">
        <f t="shared" si="298"/>
        <v>903.23</v>
      </c>
      <c r="DR165" s="31"/>
    </row>
    <row r="166" spans="1:123" ht="49.5" x14ac:dyDescent="0.15">
      <c r="A166" s="86">
        <v>43291</v>
      </c>
      <c r="B166" s="13" t="s">
        <v>246</v>
      </c>
      <c r="C166" s="13" t="s">
        <v>957</v>
      </c>
      <c r="D166" s="23" t="s">
        <v>806</v>
      </c>
      <c r="E166" s="14" t="s">
        <v>958</v>
      </c>
      <c r="F166" s="164">
        <v>988</v>
      </c>
      <c r="G166" s="65">
        <f t="shared" si="279"/>
        <v>98.800000000000011</v>
      </c>
      <c r="H166" s="65">
        <f t="shared" si="280"/>
        <v>889.2</v>
      </c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65"/>
      <c r="CL166" s="65"/>
      <c r="CM166" s="65"/>
      <c r="CN166" s="66"/>
      <c r="CO166" s="65"/>
      <c r="CP166" s="65"/>
      <c r="CQ166" s="65"/>
      <c r="CR166" s="65"/>
      <c r="CS166" s="67"/>
      <c r="CT166" s="65"/>
      <c r="CU166" s="65"/>
      <c r="CV166" s="65"/>
      <c r="CW166" s="65"/>
      <c r="CX166" s="65"/>
      <c r="CY166" s="65"/>
      <c r="CZ166" s="65"/>
      <c r="DA166" s="66"/>
      <c r="DB166" s="66"/>
      <c r="DC166" s="65"/>
      <c r="DD166" s="65"/>
      <c r="DE166" s="65"/>
      <c r="DF166" s="65"/>
      <c r="DG166" s="65"/>
      <c r="DH166" s="65"/>
      <c r="DI166" s="65">
        <f t="shared" si="304"/>
        <v>10.23</v>
      </c>
      <c r="DJ166" s="65">
        <f t="shared" si="295"/>
        <v>15.1</v>
      </c>
      <c r="DK166" s="65">
        <f t="shared" si="296"/>
        <v>14.62</v>
      </c>
      <c r="DL166" s="65">
        <f t="shared" si="299"/>
        <v>15.1</v>
      </c>
      <c r="DM166" s="65">
        <f t="shared" si="300"/>
        <v>14.62</v>
      </c>
      <c r="DN166" s="65">
        <f t="shared" si="302"/>
        <v>15.1</v>
      </c>
      <c r="DO166" s="66">
        <f t="shared" si="303"/>
        <v>84.77</v>
      </c>
      <c r="DP166" s="65">
        <f t="shared" si="297"/>
        <v>84.77</v>
      </c>
      <c r="DQ166" s="65">
        <f t="shared" si="298"/>
        <v>903.23</v>
      </c>
      <c r="DR166" s="31"/>
    </row>
    <row r="167" spans="1:123" ht="49.5" x14ac:dyDescent="0.15">
      <c r="A167" s="86">
        <v>43291</v>
      </c>
      <c r="B167" s="13" t="s">
        <v>246</v>
      </c>
      <c r="C167" s="13" t="s">
        <v>959</v>
      </c>
      <c r="D167" s="23" t="s">
        <v>103</v>
      </c>
      <c r="E167" s="14" t="s">
        <v>960</v>
      </c>
      <c r="F167" s="164">
        <v>988</v>
      </c>
      <c r="G167" s="65">
        <f t="shared" si="279"/>
        <v>98.800000000000011</v>
      </c>
      <c r="H167" s="65">
        <f t="shared" si="280"/>
        <v>889.2</v>
      </c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65"/>
      <c r="CL167" s="65"/>
      <c r="CM167" s="65"/>
      <c r="CN167" s="66"/>
      <c r="CO167" s="65"/>
      <c r="CP167" s="65"/>
      <c r="CQ167" s="65"/>
      <c r="CR167" s="65"/>
      <c r="CS167" s="67"/>
      <c r="CT167" s="65"/>
      <c r="CU167" s="65"/>
      <c r="CV167" s="65"/>
      <c r="CW167" s="65"/>
      <c r="CX167" s="65"/>
      <c r="CY167" s="65"/>
      <c r="CZ167" s="65"/>
      <c r="DA167" s="66"/>
      <c r="DB167" s="66"/>
      <c r="DC167" s="65"/>
      <c r="DD167" s="65"/>
      <c r="DE167" s="65"/>
      <c r="DF167" s="65"/>
      <c r="DG167" s="65"/>
      <c r="DH167" s="65"/>
      <c r="DI167" s="65">
        <f t="shared" si="304"/>
        <v>10.23</v>
      </c>
      <c r="DJ167" s="65">
        <f t="shared" si="295"/>
        <v>15.1</v>
      </c>
      <c r="DK167" s="65">
        <f t="shared" si="296"/>
        <v>14.62</v>
      </c>
      <c r="DL167" s="65">
        <f t="shared" si="299"/>
        <v>15.1</v>
      </c>
      <c r="DM167" s="65">
        <f t="shared" si="300"/>
        <v>14.62</v>
      </c>
      <c r="DN167" s="65">
        <f t="shared" si="302"/>
        <v>15.1</v>
      </c>
      <c r="DO167" s="66">
        <f t="shared" si="303"/>
        <v>84.77</v>
      </c>
      <c r="DP167" s="65">
        <f t="shared" si="297"/>
        <v>84.77</v>
      </c>
      <c r="DQ167" s="65">
        <f t="shared" si="298"/>
        <v>903.23</v>
      </c>
      <c r="DR167" s="31"/>
    </row>
    <row r="168" spans="1:123" ht="49.5" x14ac:dyDescent="0.15">
      <c r="A168" s="86">
        <v>43291</v>
      </c>
      <c r="B168" s="13" t="s">
        <v>246</v>
      </c>
      <c r="C168" s="13" t="s">
        <v>961</v>
      </c>
      <c r="D168" s="23" t="s">
        <v>371</v>
      </c>
      <c r="E168" s="14" t="s">
        <v>962</v>
      </c>
      <c r="F168" s="164">
        <v>988</v>
      </c>
      <c r="G168" s="65">
        <f t="shared" si="279"/>
        <v>98.800000000000011</v>
      </c>
      <c r="H168" s="65">
        <f t="shared" si="280"/>
        <v>889.2</v>
      </c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65"/>
      <c r="CL168" s="65"/>
      <c r="CM168" s="65"/>
      <c r="CN168" s="66"/>
      <c r="CO168" s="65"/>
      <c r="CP168" s="65"/>
      <c r="CQ168" s="65"/>
      <c r="CR168" s="65"/>
      <c r="CS168" s="67"/>
      <c r="CT168" s="65"/>
      <c r="CU168" s="65"/>
      <c r="CV168" s="65"/>
      <c r="CW168" s="65"/>
      <c r="CX168" s="65"/>
      <c r="CY168" s="65"/>
      <c r="CZ168" s="65"/>
      <c r="DA168" s="66"/>
      <c r="DB168" s="66"/>
      <c r="DC168" s="65"/>
      <c r="DD168" s="65"/>
      <c r="DE168" s="65"/>
      <c r="DF168" s="65"/>
      <c r="DG168" s="65"/>
      <c r="DH168" s="65"/>
      <c r="DI168" s="65">
        <f t="shared" si="304"/>
        <v>10.23</v>
      </c>
      <c r="DJ168" s="65">
        <f t="shared" si="295"/>
        <v>15.1</v>
      </c>
      <c r="DK168" s="65">
        <f t="shared" si="296"/>
        <v>14.62</v>
      </c>
      <c r="DL168" s="65">
        <f t="shared" si="299"/>
        <v>15.1</v>
      </c>
      <c r="DM168" s="65">
        <f t="shared" si="300"/>
        <v>14.62</v>
      </c>
      <c r="DN168" s="65">
        <f t="shared" si="302"/>
        <v>15.1</v>
      </c>
      <c r="DO168" s="66">
        <f t="shared" si="303"/>
        <v>84.77</v>
      </c>
      <c r="DP168" s="65">
        <f>ROUND((DB168+DC168+DD168+DE168+DF168+DG168+DH168+DI168+DJ168+DK168+DL168+DM168+DN168),2)</f>
        <v>84.77</v>
      </c>
      <c r="DQ168" s="65">
        <f t="shared" si="298"/>
        <v>903.23</v>
      </c>
      <c r="DR168" s="31"/>
    </row>
    <row r="169" spans="1:123" ht="16.5" x14ac:dyDescent="0.15">
      <c r="A169" s="12">
        <v>43320</v>
      </c>
      <c r="B169" s="13" t="s">
        <v>963</v>
      </c>
      <c r="C169" s="13" t="s">
        <v>964</v>
      </c>
      <c r="D169" s="23" t="s">
        <v>118</v>
      </c>
      <c r="E169" s="11" t="s">
        <v>965</v>
      </c>
      <c r="F169" s="148">
        <v>715.69</v>
      </c>
      <c r="G169" s="65">
        <f t="shared" si="279"/>
        <v>71.569000000000003</v>
      </c>
      <c r="H169" s="65">
        <f t="shared" si="280"/>
        <v>644.12100000000009</v>
      </c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65"/>
      <c r="CL169" s="65"/>
      <c r="CM169" s="65"/>
      <c r="CN169" s="66"/>
      <c r="CO169" s="65"/>
      <c r="CP169" s="65"/>
      <c r="CQ169" s="65"/>
      <c r="CR169" s="65"/>
      <c r="CS169" s="67"/>
      <c r="CT169" s="65"/>
      <c r="CU169" s="65"/>
      <c r="CV169" s="65"/>
      <c r="CW169" s="65"/>
      <c r="CX169" s="65"/>
      <c r="CY169" s="65"/>
      <c r="CZ169" s="65"/>
      <c r="DA169" s="66"/>
      <c r="DB169" s="66"/>
      <c r="DC169" s="65"/>
      <c r="DD169" s="65"/>
      <c r="DE169" s="65"/>
      <c r="DF169" s="65"/>
      <c r="DG169" s="65"/>
      <c r="DH169" s="65"/>
      <c r="DI169" s="65"/>
      <c r="DJ169" s="65">
        <f>ROUND((H169/5/365*23),2)</f>
        <v>8.1199999999999992</v>
      </c>
      <c r="DK169" s="65">
        <f>ROUND((H169/5/365*30),2)</f>
        <v>10.59</v>
      </c>
      <c r="DL169" s="65">
        <f t="shared" si="299"/>
        <v>10.94</v>
      </c>
      <c r="DM169" s="65">
        <f t="shared" si="300"/>
        <v>10.59</v>
      </c>
      <c r="DN169" s="65">
        <f t="shared" si="302"/>
        <v>10.94</v>
      </c>
      <c r="DO169" s="66">
        <f t="shared" si="303"/>
        <v>51.179999999999993</v>
      </c>
      <c r="DP169" s="65">
        <f t="shared" ref="DP169:DP174" si="305">ROUND((DB169+DC169+DD169+DE169+DF169+DG169+DH169+DI169+DJ169+DK169+DL169+DM169+DN169),2)</f>
        <v>51.18</v>
      </c>
      <c r="DQ169" s="65">
        <f t="shared" si="298"/>
        <v>664.5100000000001</v>
      </c>
      <c r="DR169" s="31"/>
    </row>
    <row r="170" spans="1:123" ht="16.5" x14ac:dyDescent="0.15">
      <c r="A170" s="12">
        <v>43320</v>
      </c>
      <c r="B170" s="13" t="s">
        <v>963</v>
      </c>
      <c r="C170" s="13" t="s">
        <v>966</v>
      </c>
      <c r="D170" s="23" t="s">
        <v>118</v>
      </c>
      <c r="E170" s="11" t="s">
        <v>967</v>
      </c>
      <c r="F170" s="148">
        <v>715.69</v>
      </c>
      <c r="G170" s="65">
        <f t="shared" si="279"/>
        <v>71.569000000000003</v>
      </c>
      <c r="H170" s="65">
        <f t="shared" si="280"/>
        <v>644.12100000000009</v>
      </c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65"/>
      <c r="CL170" s="65"/>
      <c r="CM170" s="65"/>
      <c r="CN170" s="66"/>
      <c r="CO170" s="65"/>
      <c r="CP170" s="65"/>
      <c r="CQ170" s="65"/>
      <c r="CR170" s="65"/>
      <c r="CS170" s="67"/>
      <c r="CT170" s="65"/>
      <c r="CU170" s="65"/>
      <c r="CV170" s="65"/>
      <c r="CW170" s="65"/>
      <c r="CX170" s="65"/>
      <c r="CY170" s="65"/>
      <c r="CZ170" s="65"/>
      <c r="DA170" s="66"/>
      <c r="DB170" s="66"/>
      <c r="DC170" s="65"/>
      <c r="DD170" s="65"/>
      <c r="DE170" s="65"/>
      <c r="DF170" s="65"/>
      <c r="DG170" s="65"/>
      <c r="DH170" s="65"/>
      <c r="DI170" s="65"/>
      <c r="DJ170" s="65">
        <f>ROUND((H170/5/365*23),2)</f>
        <v>8.1199999999999992</v>
      </c>
      <c r="DK170" s="65">
        <f t="shared" si="296"/>
        <v>10.59</v>
      </c>
      <c r="DL170" s="65">
        <f t="shared" si="299"/>
        <v>10.94</v>
      </c>
      <c r="DM170" s="65">
        <f t="shared" si="300"/>
        <v>10.59</v>
      </c>
      <c r="DN170" s="65">
        <f t="shared" si="302"/>
        <v>10.94</v>
      </c>
      <c r="DO170" s="66">
        <f t="shared" si="303"/>
        <v>51.179999999999993</v>
      </c>
      <c r="DP170" s="65">
        <f t="shared" si="305"/>
        <v>51.18</v>
      </c>
      <c r="DQ170" s="65">
        <f t="shared" si="298"/>
        <v>664.5100000000001</v>
      </c>
      <c r="DR170" s="31"/>
    </row>
    <row r="171" spans="1:123" ht="16.5" x14ac:dyDescent="0.15">
      <c r="A171" s="86">
        <v>43367</v>
      </c>
      <c r="B171" s="13" t="s">
        <v>968</v>
      </c>
      <c r="C171" s="13" t="s">
        <v>969</v>
      </c>
      <c r="D171" s="23" t="s">
        <v>280</v>
      </c>
      <c r="E171" s="14" t="s">
        <v>970</v>
      </c>
      <c r="F171" s="148">
        <v>1691</v>
      </c>
      <c r="G171" s="65">
        <f>(F171*0.1)</f>
        <v>169.10000000000002</v>
      </c>
      <c r="H171" s="65">
        <f>(F171*0.9)</f>
        <v>1521.9</v>
      </c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65"/>
      <c r="CL171" s="65"/>
      <c r="CM171" s="65"/>
      <c r="CN171" s="66"/>
      <c r="CO171" s="65"/>
      <c r="CP171" s="65"/>
      <c r="CQ171" s="65"/>
      <c r="CR171" s="65"/>
      <c r="CS171" s="67"/>
      <c r="CT171" s="65"/>
      <c r="CU171" s="65"/>
      <c r="CV171" s="65"/>
      <c r="CW171" s="65"/>
      <c r="CX171" s="65"/>
      <c r="CY171" s="65"/>
      <c r="CZ171" s="65"/>
      <c r="DA171" s="66"/>
      <c r="DB171" s="66"/>
      <c r="DC171" s="65"/>
      <c r="DD171" s="65"/>
      <c r="DE171" s="65"/>
      <c r="DF171" s="65"/>
      <c r="DG171" s="65"/>
      <c r="DH171" s="65"/>
      <c r="DI171" s="65"/>
      <c r="DJ171" s="65"/>
      <c r="DK171" s="65">
        <f>ROUND((H171/5/365*6),2)</f>
        <v>5</v>
      </c>
      <c r="DL171" s="65">
        <f t="shared" si="299"/>
        <v>25.85</v>
      </c>
      <c r="DM171" s="65">
        <f t="shared" si="300"/>
        <v>25.02</v>
      </c>
      <c r="DN171" s="65">
        <f t="shared" si="302"/>
        <v>25.85</v>
      </c>
      <c r="DO171" s="66">
        <f t="shared" si="303"/>
        <v>81.72</v>
      </c>
      <c r="DP171" s="65">
        <f t="shared" si="305"/>
        <v>81.72</v>
      </c>
      <c r="DQ171" s="65">
        <f t="shared" si="298"/>
        <v>1609.28</v>
      </c>
      <c r="DR171" s="31"/>
    </row>
    <row r="172" spans="1:123" ht="16.5" x14ac:dyDescent="0.15">
      <c r="A172" s="86">
        <v>43367</v>
      </c>
      <c r="B172" s="13" t="s">
        <v>968</v>
      </c>
      <c r="C172" s="13" t="s">
        <v>971</v>
      </c>
      <c r="D172" s="23" t="s">
        <v>183</v>
      </c>
      <c r="E172" s="14" t="s">
        <v>972</v>
      </c>
      <c r="F172" s="148">
        <v>1691</v>
      </c>
      <c r="G172" s="65">
        <f>(F172*0.1)</f>
        <v>169.10000000000002</v>
      </c>
      <c r="H172" s="65">
        <f>(F172*0.9)</f>
        <v>1521.9</v>
      </c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65"/>
      <c r="CL172" s="65"/>
      <c r="CM172" s="65"/>
      <c r="CN172" s="66"/>
      <c r="CO172" s="65"/>
      <c r="CP172" s="65"/>
      <c r="CQ172" s="65"/>
      <c r="CR172" s="65"/>
      <c r="CS172" s="67"/>
      <c r="CT172" s="65"/>
      <c r="CU172" s="65"/>
      <c r="CV172" s="65"/>
      <c r="CW172" s="65"/>
      <c r="CX172" s="65"/>
      <c r="CY172" s="65"/>
      <c r="CZ172" s="65"/>
      <c r="DA172" s="66"/>
      <c r="DB172" s="66"/>
      <c r="DC172" s="65"/>
      <c r="DD172" s="65"/>
      <c r="DE172" s="65"/>
      <c r="DF172" s="65"/>
      <c r="DG172" s="65"/>
      <c r="DH172" s="65"/>
      <c r="DI172" s="65"/>
      <c r="DJ172" s="65"/>
      <c r="DK172" s="65">
        <f>ROUND((H172/5/365*6),2)</f>
        <v>5</v>
      </c>
      <c r="DL172" s="65">
        <f t="shared" si="299"/>
        <v>25.85</v>
      </c>
      <c r="DM172" s="65">
        <f t="shared" si="300"/>
        <v>25.02</v>
      </c>
      <c r="DN172" s="65">
        <f t="shared" si="302"/>
        <v>25.85</v>
      </c>
      <c r="DO172" s="66">
        <f t="shared" si="303"/>
        <v>81.72</v>
      </c>
      <c r="DP172" s="65">
        <f t="shared" si="305"/>
        <v>81.72</v>
      </c>
      <c r="DQ172" s="65">
        <f t="shared" si="298"/>
        <v>1609.28</v>
      </c>
      <c r="DR172" s="31"/>
    </row>
    <row r="173" spans="1:123" ht="16.5" x14ac:dyDescent="0.15">
      <c r="A173" s="86">
        <v>43367</v>
      </c>
      <c r="B173" s="13" t="s">
        <v>968</v>
      </c>
      <c r="C173" s="13" t="s">
        <v>973</v>
      </c>
      <c r="D173" s="23" t="s">
        <v>316</v>
      </c>
      <c r="E173" s="14" t="s">
        <v>974</v>
      </c>
      <c r="F173" s="148">
        <v>1691</v>
      </c>
      <c r="G173" s="65">
        <f>(F173*0.1)</f>
        <v>169.10000000000002</v>
      </c>
      <c r="H173" s="65">
        <f>(F173*0.9)</f>
        <v>1521.9</v>
      </c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65"/>
      <c r="CL173" s="65"/>
      <c r="CM173" s="65"/>
      <c r="CN173" s="66"/>
      <c r="CO173" s="65"/>
      <c r="CP173" s="65"/>
      <c r="CQ173" s="65"/>
      <c r="CR173" s="65"/>
      <c r="CS173" s="67"/>
      <c r="CT173" s="65"/>
      <c r="CU173" s="65"/>
      <c r="CV173" s="65"/>
      <c r="CW173" s="65"/>
      <c r="CX173" s="65"/>
      <c r="CY173" s="65"/>
      <c r="CZ173" s="65"/>
      <c r="DA173" s="66"/>
      <c r="DB173" s="66"/>
      <c r="DC173" s="65"/>
      <c r="DD173" s="65"/>
      <c r="DE173" s="65"/>
      <c r="DF173" s="65"/>
      <c r="DG173" s="65"/>
      <c r="DH173" s="65"/>
      <c r="DI173" s="65"/>
      <c r="DJ173" s="65"/>
      <c r="DK173" s="65">
        <f t="shared" ref="DK173:DK174" si="306">ROUND((H173/5/365*6),2)</f>
        <v>5</v>
      </c>
      <c r="DL173" s="65">
        <f t="shared" si="299"/>
        <v>25.85</v>
      </c>
      <c r="DM173" s="65">
        <f t="shared" si="300"/>
        <v>25.02</v>
      </c>
      <c r="DN173" s="65">
        <f t="shared" si="302"/>
        <v>25.85</v>
      </c>
      <c r="DO173" s="66">
        <f t="shared" si="303"/>
        <v>81.72</v>
      </c>
      <c r="DP173" s="65">
        <f t="shared" si="305"/>
        <v>81.72</v>
      </c>
      <c r="DQ173" s="65">
        <f t="shared" si="298"/>
        <v>1609.28</v>
      </c>
      <c r="DR173" s="31"/>
    </row>
    <row r="174" spans="1:123" ht="17.25" thickBot="1" x14ac:dyDescent="0.2">
      <c r="A174" s="174">
        <v>43367</v>
      </c>
      <c r="B174" s="27" t="s">
        <v>968</v>
      </c>
      <c r="C174" s="27" t="s">
        <v>975</v>
      </c>
      <c r="D174" s="115" t="s">
        <v>303</v>
      </c>
      <c r="E174" s="120" t="s">
        <v>976</v>
      </c>
      <c r="F174" s="152">
        <v>1691</v>
      </c>
      <c r="G174" s="116">
        <f>(F174*0.1)</f>
        <v>169.10000000000002</v>
      </c>
      <c r="H174" s="116">
        <f>(F174*0.9)</f>
        <v>1521.9</v>
      </c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6"/>
      <c r="CL174" s="116"/>
      <c r="CM174" s="116"/>
      <c r="CN174" s="118"/>
      <c r="CO174" s="116"/>
      <c r="CP174" s="116"/>
      <c r="CQ174" s="116"/>
      <c r="CR174" s="116"/>
      <c r="CS174" s="119"/>
      <c r="CT174" s="116"/>
      <c r="CU174" s="116"/>
      <c r="CV174" s="116"/>
      <c r="CW174" s="116"/>
      <c r="CX174" s="116"/>
      <c r="CY174" s="116"/>
      <c r="CZ174" s="116"/>
      <c r="DA174" s="118"/>
      <c r="DB174" s="118"/>
      <c r="DC174" s="116"/>
      <c r="DD174" s="116"/>
      <c r="DE174" s="116"/>
      <c r="DF174" s="116"/>
      <c r="DG174" s="116"/>
      <c r="DH174" s="116"/>
      <c r="DI174" s="116"/>
      <c r="DJ174" s="116"/>
      <c r="DK174" s="116">
        <f t="shared" si="306"/>
        <v>5</v>
      </c>
      <c r="DL174" s="116">
        <f t="shared" si="299"/>
        <v>25.85</v>
      </c>
      <c r="DM174" s="116">
        <f t="shared" si="300"/>
        <v>25.02</v>
      </c>
      <c r="DN174" s="116">
        <f t="shared" si="302"/>
        <v>25.85</v>
      </c>
      <c r="DO174" s="118">
        <f t="shared" si="303"/>
        <v>81.72</v>
      </c>
      <c r="DP174" s="116">
        <f t="shared" si="305"/>
        <v>81.72</v>
      </c>
      <c r="DQ174" s="116">
        <f t="shared" si="298"/>
        <v>1609.28</v>
      </c>
      <c r="DR174" s="31"/>
    </row>
    <row r="175" spans="1:123" ht="12.75" customHeight="1" thickBot="1" x14ac:dyDescent="0.2">
      <c r="A175" s="175" t="s">
        <v>437</v>
      </c>
      <c r="B175" s="176"/>
      <c r="C175" s="176"/>
      <c r="D175" s="143"/>
      <c r="E175" s="143"/>
      <c r="F175" s="177">
        <f>SUM(F80:F174)</f>
        <v>258465.46999999983</v>
      </c>
      <c r="G175" s="178">
        <f>SUM(G80:G174)</f>
        <v>25846.546999999991</v>
      </c>
      <c r="H175" s="178">
        <f>SUM(H80:H174)</f>
        <v>232618.92300000004</v>
      </c>
      <c r="I175" s="143">
        <f>SUM('[1]YA DEPRECIADOS ENERO-2017'!J157:J159)</f>
        <v>0</v>
      </c>
      <c r="J175" s="143">
        <f>SUM('[1]YA DEPRECIADOS ENERO-2017'!K157:K159)</f>
        <v>0</v>
      </c>
      <c r="K175" s="143">
        <f>SUM('[1]YA DEPRECIADOS ENERO-2017'!L157:L159)</f>
        <v>0</v>
      </c>
      <c r="L175" s="143">
        <f>SUM('[1]YA DEPRECIADOS ENERO-2017'!M157:M159)</f>
        <v>0</v>
      </c>
      <c r="M175" s="143">
        <f>SUM('[1]YA DEPRECIADOS ENERO-2017'!N157:N159)</f>
        <v>0</v>
      </c>
      <c r="N175" s="143">
        <f>SUM('[1]YA DEPRECIADOS ENERO-2017'!O157:O159)</f>
        <v>0</v>
      </c>
      <c r="O175" s="143">
        <f>SUM('[1]YA DEPRECIADOS ENERO-2017'!P157:P159)</f>
        <v>0</v>
      </c>
      <c r="P175" s="143">
        <f>SUM('[1]YA DEPRECIADOS ENERO-2017'!Q157:Q159)</f>
        <v>0</v>
      </c>
      <c r="Q175" s="143">
        <f>SUM('[1]YA DEPRECIADOS ENERO-2017'!R157:R159)</f>
        <v>0</v>
      </c>
      <c r="R175" s="143">
        <f>SUM('[1]YA DEPRECIADOS JULIO-13'!R109:R123)</f>
        <v>0</v>
      </c>
      <c r="S175" s="143" t="e">
        <f>SUM(#REF!)</f>
        <v>#REF!</v>
      </c>
      <c r="T175" s="143" t="e">
        <f>SUM(#REF!)</f>
        <v>#REF!</v>
      </c>
      <c r="U175" s="143">
        <f>SUM('[1]YA DEPRECIADOS ENERO-2017'!V157:V159)</f>
        <v>8.52</v>
      </c>
      <c r="V175" s="143">
        <f>SUM('[1]YA DEPRECIADOS ENERO- 2018'!W187:W193)</f>
        <v>0</v>
      </c>
      <c r="W175" s="143">
        <f>SUM('[1]YA DEPRECIADOS SEPT-2017'!W158:W158)</f>
        <v>0</v>
      </c>
      <c r="X175" s="143">
        <f>SUM('[1]YA DEPRECIADOS SEPT-2017'!X158:X158)</f>
        <v>0</v>
      </c>
      <c r="Y175" s="143">
        <f>SUM('[1]YA DEPRECIADOS SEPT-2017'!Y158:Y158)</f>
        <v>0</v>
      </c>
      <c r="Z175" s="143">
        <f>SUM('[1]YA DEPRECIADOS SEPT-2017'!Z158:Z158)</f>
        <v>0</v>
      </c>
      <c r="AA175" s="143">
        <f>SUM('[1]YA DEPRECIADOS SEPT-2017'!AA158:AA158)</f>
        <v>0</v>
      </c>
      <c r="AB175" s="143">
        <f>SUM('[1]YA DEPRECIADOS SEPT-2017'!AB158:AB158)</f>
        <v>0</v>
      </c>
      <c r="AC175" s="143">
        <f>SUM('[1]YA DEPRECIADOS SEPT-2017'!AC158:AC158)</f>
        <v>0</v>
      </c>
      <c r="AD175" s="143">
        <f>SUM('[1]YA DEPRECIADOS OCTUBRE 2017'!AE166:AE166)</f>
        <v>0</v>
      </c>
      <c r="AE175" s="143">
        <f>SUM('[1]YA DEPRECIADOS OCTUBRE 2017'!AF166:AF169)</f>
        <v>4.68</v>
      </c>
      <c r="AF175" s="143">
        <f>SUM('[1]YA DEPRECIADOS OCTUBRE 2017'!AG166:AG169)</f>
        <v>130.13</v>
      </c>
      <c r="AG175" s="143">
        <f>SUM('[1]YA DEPRECIADOS ENERO- 2018'!AH187:AH192)</f>
        <v>0</v>
      </c>
      <c r="AH175" s="143">
        <f>SUM('[1]YA DEPRECIADOS ENERO- 2018'!AI187:AI193)</f>
        <v>94.87</v>
      </c>
      <c r="AI175" s="143">
        <f>SUM('[1]YA DEPRECIADOS ENERO- 2018'!AJ187:AJ193)</f>
        <v>94.87</v>
      </c>
      <c r="AJ175" s="143">
        <f>SUM(AJ80:AJ86)</f>
        <v>0</v>
      </c>
      <c r="AK175" s="143">
        <f>SUM('[1]YA DEPRECIADOS ENERO- 2018'!AL187:AL193)</f>
        <v>15585.3</v>
      </c>
      <c r="AL175" s="143">
        <f>SUM('[1]YA DEPRECIADOS ENERO- 2018'!AM187:AM193)</f>
        <v>239.12</v>
      </c>
      <c r="AM175" s="143">
        <f>SUM('[1]YA DEPRECIADOS ENERO- 2018'!AN187:AN193)</f>
        <v>264.75</v>
      </c>
      <c r="AN175" s="143">
        <f>SUM('[1]YA DEPRECIADOS ENERO- 2018'!AO187:AO193)</f>
        <v>256.20999999999998</v>
      </c>
      <c r="AO175" s="143">
        <f>SUM('[1]YA DEPRECIADOS ENERO- 2018'!AP187:AP193)</f>
        <v>264.75</v>
      </c>
      <c r="AP175" s="143">
        <f>SUM('[1]YA DEPRECIADOS ENERO- 2018'!AQ187:AQ193)</f>
        <v>256.20999999999998</v>
      </c>
      <c r="AQ175" s="143">
        <f>SUM('[1]YA DEPRECIADOS ENERO- 2018'!AR187:AR193)</f>
        <v>264.75</v>
      </c>
      <c r="AR175" s="143">
        <f>SUM('[1]YA DEPRECIADOS ENERO- 2018'!AS187:AS193)</f>
        <v>264.75</v>
      </c>
      <c r="AS175" s="143">
        <f>SUM('[1]YA DEPRECIADOS OCT-2018'!AT199:AT204)</f>
        <v>39.559999999999995</v>
      </c>
      <c r="AT175" s="143">
        <f>SUM('[1]YA DEPRECIADOS OCT-2018'!AU199:AU204)</f>
        <v>133.81</v>
      </c>
      <c r="AU175" s="143">
        <f>SUM('[1]YA DEPRECIADOS OCT-2018'!AV199:AV204)</f>
        <v>129.49</v>
      </c>
      <c r="AV175" s="143">
        <f>SUM(AV80:AV86)</f>
        <v>687.33999999999992</v>
      </c>
      <c r="AW175" s="143">
        <f>SUM(AW80:AW86)</f>
        <v>687.33999999999992</v>
      </c>
      <c r="AX175" s="143">
        <f>SUM(AX80:AX88)</f>
        <v>687.33999999999992</v>
      </c>
      <c r="AY175" s="143">
        <f>SUM(AY80:AY86)</f>
        <v>1937.04</v>
      </c>
      <c r="AZ175" s="143">
        <f>SUM(AZ80:AZ86)</f>
        <v>1749.5800000000002</v>
      </c>
      <c r="BA175" s="143">
        <f>SUM(BA80:BA87)</f>
        <v>1938.52</v>
      </c>
      <c r="BB175" s="143">
        <f t="shared" ref="BB175:BH175" si="307">SUM(BB80:BB88)</f>
        <v>1893.6499999999999</v>
      </c>
      <c r="BC175" s="143">
        <f t="shared" si="307"/>
        <v>1957.68</v>
      </c>
      <c r="BD175" s="143">
        <f t="shared" si="307"/>
        <v>1894.54</v>
      </c>
      <c r="BE175" s="143">
        <f t="shared" si="307"/>
        <v>1957.68</v>
      </c>
      <c r="BF175" s="143">
        <f t="shared" si="307"/>
        <v>1957.68</v>
      </c>
      <c r="BG175" s="143">
        <f t="shared" si="307"/>
        <v>1894.54</v>
      </c>
      <c r="BH175" s="143">
        <f t="shared" si="307"/>
        <v>1957.68</v>
      </c>
      <c r="BI175" s="143">
        <f>SUM(BI80:BI96)</f>
        <v>1925.56</v>
      </c>
      <c r="BJ175" s="143">
        <f>SUM(BJ80:BJ96)</f>
        <v>2070.3099999999995</v>
      </c>
      <c r="BK175" s="143">
        <f>SUM(BK80:BK96)</f>
        <v>23134.459999999995</v>
      </c>
      <c r="BL175" s="143">
        <f>SUM(BL80:BL96)</f>
        <v>23821.799999999988</v>
      </c>
      <c r="BM175" s="143">
        <f>SUM(BM80:BM98)</f>
        <v>2104.94</v>
      </c>
      <c r="BN175" s="143">
        <f>SUM(BN80:BN98)</f>
        <v>2111.5500000000002</v>
      </c>
      <c r="BO175" s="143">
        <f>SUM(BO80:BO98)</f>
        <v>2449.5099999999998</v>
      </c>
      <c r="BP175" s="143">
        <f>SUM(BP80:BP98)</f>
        <v>2370.4899999999998</v>
      </c>
      <c r="BQ175" s="143">
        <f>SUM(BQ80:BQ98)</f>
        <v>2449.5099999999998</v>
      </c>
      <c r="BR175" s="143">
        <f>SUM(BR80:BR110)</f>
        <v>2529.3699999999972</v>
      </c>
      <c r="BS175" s="143">
        <f>SUM(BS80:BS110)</f>
        <v>2673.3100000000009</v>
      </c>
      <c r="BT175" s="143">
        <f>SUM(BT80:BT110)</f>
        <v>2673.3100000000009</v>
      </c>
      <c r="BU175" s="143">
        <f>SUM(BU80:BU113)</f>
        <v>2595.8800000000015</v>
      </c>
      <c r="BV175" s="143">
        <f t="shared" ref="BV175:CJ175" si="308">SUM(BV80:BV114)</f>
        <v>2712.190000000001</v>
      </c>
      <c r="BW175" s="143">
        <f t="shared" si="308"/>
        <v>2636.2300000000018</v>
      </c>
      <c r="BX175" s="143">
        <f t="shared" si="308"/>
        <v>2725.4100000000008</v>
      </c>
      <c r="BY175" s="143">
        <f t="shared" si="308"/>
        <v>30031.7</v>
      </c>
      <c r="BZ175" s="143">
        <f t="shared" si="308"/>
        <v>53853.5</v>
      </c>
      <c r="CA175" s="143">
        <f t="shared" si="308"/>
        <v>2725.4100000000008</v>
      </c>
      <c r="CB175" s="143">
        <f t="shared" si="308"/>
        <v>2549.5899999999965</v>
      </c>
      <c r="CC175" s="143">
        <f t="shared" si="308"/>
        <v>2725.4100000000008</v>
      </c>
      <c r="CD175" s="143">
        <f t="shared" si="308"/>
        <v>2637.510000000002</v>
      </c>
      <c r="CE175" s="143">
        <f t="shared" si="308"/>
        <v>2725.4100000000008</v>
      </c>
      <c r="CF175" s="143">
        <f t="shared" si="308"/>
        <v>2637.510000000002</v>
      </c>
      <c r="CG175" s="143">
        <f t="shared" si="308"/>
        <v>2725.4100000000008</v>
      </c>
      <c r="CH175" s="143">
        <f t="shared" si="308"/>
        <v>2725.4100000000008</v>
      </c>
      <c r="CI175" s="143">
        <f t="shared" si="308"/>
        <v>2637.510000000002</v>
      </c>
      <c r="CJ175" s="143">
        <f t="shared" si="308"/>
        <v>2725.4100000000008</v>
      </c>
      <c r="CK175" s="143">
        <f t="shared" ref="CK175:CR175" si="309">SUM(CK80:CK120)</f>
        <v>2669.3600000000024</v>
      </c>
      <c r="CL175" s="143">
        <f t="shared" si="309"/>
        <v>2812.7900000000013</v>
      </c>
      <c r="CM175" s="143">
        <f t="shared" si="309"/>
        <v>32296.730000000018</v>
      </c>
      <c r="CN175" s="143">
        <f t="shared" si="309"/>
        <v>86150.229999999981</v>
      </c>
      <c r="CO175" s="143">
        <f t="shared" si="309"/>
        <v>2845.9300000000012</v>
      </c>
      <c r="CP175" s="143">
        <f t="shared" si="309"/>
        <v>2570.5199999999995</v>
      </c>
      <c r="CQ175" s="143">
        <f t="shared" si="309"/>
        <v>2845.9300000000012</v>
      </c>
      <c r="CR175" s="143">
        <f t="shared" si="309"/>
        <v>2754.1300000000024</v>
      </c>
      <c r="CS175" s="143">
        <f>SUM(CS80:CS127)</f>
        <v>2845.9300000000012</v>
      </c>
      <c r="CT175" s="143">
        <f>SUM(CT80:CT127)</f>
        <v>2817.8400000000024</v>
      </c>
      <c r="CU175" s="178">
        <f>SUM(CU80:CU146)</f>
        <v>3145.7499999999991</v>
      </c>
      <c r="CV175" s="178">
        <f>SUM(CV80:CV157)</f>
        <v>3363.8899999999994</v>
      </c>
      <c r="CW175" s="178">
        <f>SUM(CW80:CW157)</f>
        <v>3410.6700000000046</v>
      </c>
      <c r="CX175" s="178">
        <f>SUM(CX80:CX157)</f>
        <v>3662.920000000001</v>
      </c>
      <c r="CY175" s="178">
        <f>SUM(CY80:CY157)</f>
        <v>3544.6600000000049</v>
      </c>
      <c r="CZ175" s="178">
        <f>SUM(CZ80:CZ158)</f>
        <v>3666.8400000000011</v>
      </c>
      <c r="DA175" s="178">
        <f>SUM(DA80:DA158)</f>
        <v>37475.010000000046</v>
      </c>
      <c r="DB175" s="178">
        <f>SUM(DB80:DB158)</f>
        <v>123625.23999999993</v>
      </c>
      <c r="DC175" s="178">
        <f>SUM(DC80:DC158)</f>
        <v>3675.0700000000011</v>
      </c>
      <c r="DD175" s="178"/>
      <c r="DE175" s="178">
        <f>SUM(DE80:DE158)</f>
        <v>3675.0700000000011</v>
      </c>
      <c r="DF175" s="178">
        <f>SUM(DF80:DF158)</f>
        <v>3556.4200000000051</v>
      </c>
      <c r="DG175" s="178">
        <f>SUM(DG80:DG158)</f>
        <v>3675.0700000000011</v>
      </c>
      <c r="DH175" s="178">
        <f>SUM(DH80:DH168)</f>
        <v>3556.4200000000051</v>
      </c>
      <c r="DI175" s="178">
        <f>SUM(DI80:DI168)</f>
        <v>3777.3700000000013</v>
      </c>
      <c r="DJ175" s="178">
        <f>SUM(DJ80:DJ170)</f>
        <v>3842.31</v>
      </c>
      <c r="DK175" s="178">
        <f t="shared" ref="DK175:DQ175" si="310">SUM(DK80:DK174)</f>
        <v>3743.8000000000043</v>
      </c>
      <c r="DL175" s="178">
        <f t="shared" si="310"/>
        <v>3951.35</v>
      </c>
      <c r="DM175" s="178">
        <f t="shared" si="310"/>
        <v>3823.8800000000042</v>
      </c>
      <c r="DN175" s="178">
        <f t="shared" si="310"/>
        <v>3201.86</v>
      </c>
      <c r="DO175" s="178">
        <f t="shared" si="310"/>
        <v>43797.94999999999</v>
      </c>
      <c r="DP175" s="178">
        <f t="shared" si="310"/>
        <v>167423.18999999986</v>
      </c>
      <c r="DQ175" s="179">
        <f t="shared" si="310"/>
        <v>91042.27999999997</v>
      </c>
    </row>
    <row r="176" spans="1:123" ht="8.25" customHeight="1" thickBot="1" x14ac:dyDescent="0.2">
      <c r="A176" s="346" t="s">
        <v>9</v>
      </c>
      <c r="B176" s="347"/>
      <c r="C176" s="347"/>
      <c r="D176" s="347"/>
      <c r="E176" s="347"/>
      <c r="F176" s="180">
        <f>SUM(F24+F31+F78+F175)</f>
        <v>2146756.5071428572</v>
      </c>
      <c r="G176" s="181">
        <f>SUM(G24+G31+G78+G175)</f>
        <v>214675.67499999999</v>
      </c>
      <c r="H176" s="181">
        <f>SUM(H24+H31+H78+H175)</f>
        <v>1932080.8564285715</v>
      </c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1">
        <f t="shared" ref="CU176:DC176" si="311">SUM(CU24+CU31+CU78+CU175)</f>
        <v>11007.569999999996</v>
      </c>
      <c r="CV176" s="181">
        <f t="shared" si="311"/>
        <v>11231.179999999997</v>
      </c>
      <c r="CW176" s="181">
        <f t="shared" si="311"/>
        <v>11046.250000000004</v>
      </c>
      <c r="CX176" s="181">
        <f t="shared" si="311"/>
        <v>11568.21</v>
      </c>
      <c r="CY176" s="181">
        <f t="shared" si="311"/>
        <v>11211.440000000004</v>
      </c>
      <c r="CZ176" s="181">
        <f t="shared" si="311"/>
        <v>11597.46</v>
      </c>
      <c r="DA176" s="181">
        <f t="shared" si="311"/>
        <v>130100.55000000008</v>
      </c>
      <c r="DB176" s="181">
        <f t="shared" si="311"/>
        <v>1052335.0999999999</v>
      </c>
      <c r="DC176" s="181">
        <f t="shared" si="311"/>
        <v>11605.689999999999</v>
      </c>
      <c r="DD176" s="181"/>
      <c r="DE176" s="181">
        <f t="shared" ref="DE176:DQ176" si="312">SUM(DE24+DE31+DE78+DE175)</f>
        <v>11825.22</v>
      </c>
      <c r="DF176" s="181">
        <f t="shared" si="312"/>
        <v>11534.300000000003</v>
      </c>
      <c r="DG176" s="181">
        <f t="shared" si="312"/>
        <v>11918.88</v>
      </c>
      <c r="DH176" s="181">
        <f t="shared" si="312"/>
        <v>11552.560000000003</v>
      </c>
      <c r="DI176" s="181">
        <f t="shared" si="312"/>
        <v>12058.939999999999</v>
      </c>
      <c r="DJ176" s="181">
        <f t="shared" si="312"/>
        <v>12123.879999999997</v>
      </c>
      <c r="DK176" s="181">
        <f t="shared" si="312"/>
        <v>11758.230000000003</v>
      </c>
      <c r="DL176" s="181">
        <f t="shared" si="312"/>
        <v>12273.089999999998</v>
      </c>
      <c r="DM176" s="181">
        <f t="shared" si="312"/>
        <v>12010.460000000003</v>
      </c>
      <c r="DN176" s="181">
        <f t="shared" si="312"/>
        <v>11634.259999999998</v>
      </c>
      <c r="DO176" s="181">
        <f t="shared" si="312"/>
        <v>140777.94999999998</v>
      </c>
      <c r="DP176" s="181">
        <f t="shared" si="312"/>
        <v>1193113.0499999998</v>
      </c>
      <c r="DQ176" s="183">
        <f t="shared" si="312"/>
        <v>953643.45714285714</v>
      </c>
      <c r="DS176" s="184"/>
    </row>
    <row r="177" spans="1:122" ht="12.75" customHeight="1" x14ac:dyDescent="0.15">
      <c r="A177" s="348" t="s">
        <v>438</v>
      </c>
      <c r="B177" s="349"/>
      <c r="C177" s="350"/>
      <c r="D177" s="185"/>
      <c r="E177" s="186"/>
      <c r="F177" s="187"/>
      <c r="G177" s="122"/>
      <c r="H177" s="122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1"/>
      <c r="CW177" s="121"/>
      <c r="CX177" s="121"/>
      <c r="CY177" s="121"/>
      <c r="CZ177" s="121"/>
      <c r="DA177" s="122"/>
      <c r="DB177" s="122"/>
      <c r="DC177" s="122"/>
      <c r="DD177" s="122"/>
      <c r="DE177" s="122"/>
      <c r="DF177" s="122"/>
      <c r="DG177" s="122"/>
      <c r="DH177" s="122"/>
      <c r="DI177" s="122"/>
      <c r="DJ177" s="122"/>
      <c r="DK177" s="122"/>
      <c r="DL177" s="122"/>
      <c r="DM177" s="122"/>
      <c r="DN177" s="122"/>
      <c r="DO177" s="122"/>
      <c r="DP177" s="122"/>
      <c r="DQ177" s="122"/>
      <c r="DR177" s="31"/>
    </row>
    <row r="178" spans="1:122" ht="8.25" customHeight="1" x14ac:dyDescent="0.15">
      <c r="A178" s="7" t="s">
        <v>439</v>
      </c>
      <c r="B178" s="7" t="s">
        <v>440</v>
      </c>
      <c r="C178" s="7" t="s">
        <v>440</v>
      </c>
      <c r="D178" s="32"/>
      <c r="E178" s="32"/>
      <c r="F178" s="148">
        <v>7684</v>
      </c>
      <c r="G178" s="65">
        <f>(F178*0.1)</f>
        <v>768.40000000000009</v>
      </c>
      <c r="H178" s="65">
        <f>(F178*0.9)</f>
        <v>6915.6</v>
      </c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65">
        <f>ROUND((H178/5/365*0),2)</f>
        <v>0</v>
      </c>
      <c r="CU178" s="65">
        <v>0</v>
      </c>
      <c r="CV178" s="7" t="s">
        <v>441</v>
      </c>
      <c r="CW178" s="7" t="s">
        <v>441</v>
      </c>
      <c r="CX178" s="32"/>
      <c r="CY178" s="32"/>
      <c r="CZ178" s="32"/>
      <c r="DA178" s="66">
        <f>SUM(CO178:CZ178)</f>
        <v>0</v>
      </c>
      <c r="DB178" s="66">
        <f>ROUND((CN178+DA178),2)</f>
        <v>0</v>
      </c>
      <c r="DC178" s="65">
        <f>ROUND((H178/5/365*31),2)</f>
        <v>117.47</v>
      </c>
      <c r="DD178" s="65">
        <f>ROUND((H178/5/365*28),2)</f>
        <v>106.1</v>
      </c>
      <c r="DE178" s="65">
        <f>ROUND((H178/5/365*31),2)</f>
        <v>117.47</v>
      </c>
      <c r="DF178" s="65">
        <f>ROUND((H178/5/365*30),2)</f>
        <v>113.68</v>
      </c>
      <c r="DG178" s="65">
        <f>ROUND((H178/5/365*31),2)</f>
        <v>117.47</v>
      </c>
      <c r="DH178" s="65">
        <f>ROUND((H178/5/365*30),2)</f>
        <v>113.68</v>
      </c>
      <c r="DI178" s="65">
        <f>ROUND((H178/5/365*31),2)</f>
        <v>117.47</v>
      </c>
      <c r="DJ178" s="65">
        <f>ROUND((H178/5/365*31),2)</f>
        <v>117.47</v>
      </c>
      <c r="DK178" s="65">
        <f>ROUND((H178/5/365*30),2)</f>
        <v>113.68</v>
      </c>
      <c r="DL178" s="65">
        <f>ROUND((H178/5/365*31),2)</f>
        <v>117.47</v>
      </c>
      <c r="DM178" s="65">
        <f>ROUND((H178/5/365*30),2)</f>
        <v>113.68</v>
      </c>
      <c r="DN178" s="65">
        <f>ROUND((H178/5/365*31),2)</f>
        <v>117.47</v>
      </c>
      <c r="DO178" s="66">
        <f>SUM(DC178:DN178)</f>
        <v>1383.1100000000001</v>
      </c>
      <c r="DP178" s="65">
        <f>ROUND((DB178+DC178+DD178+DE178+DF178+DG178+DH178+DI178+DJ178+DK178+DL178+DM178+DN178),2)</f>
        <v>1383.11</v>
      </c>
      <c r="DQ178" s="65">
        <f>SUM(F178-DP178)</f>
        <v>6300.89</v>
      </c>
    </row>
    <row r="179" spans="1:122" ht="9" thickBot="1" x14ac:dyDescent="0.2">
      <c r="A179" s="140" t="s">
        <v>442</v>
      </c>
      <c r="B179" s="140" t="s">
        <v>443</v>
      </c>
      <c r="C179" s="140" t="s">
        <v>443</v>
      </c>
      <c r="D179" s="188"/>
      <c r="E179" s="188"/>
      <c r="F179" s="152">
        <v>67800</v>
      </c>
      <c r="G179" s="116">
        <f>(F179*0.1)</f>
        <v>6780</v>
      </c>
      <c r="H179" s="116">
        <f>(F179*0.9)</f>
        <v>61020</v>
      </c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16"/>
      <c r="CU179" s="116"/>
      <c r="CV179" s="140"/>
      <c r="CW179" s="140"/>
      <c r="CX179" s="188"/>
      <c r="CY179" s="188"/>
      <c r="CZ179" s="188"/>
      <c r="DA179" s="118"/>
      <c r="DB179" s="118"/>
      <c r="DC179" s="116">
        <f>ROUND((H179/5/365*31),2)</f>
        <v>1036.5</v>
      </c>
      <c r="DD179" s="116">
        <f>ROUND((H179/5/365*28),2)</f>
        <v>936.2</v>
      </c>
      <c r="DE179" s="116">
        <f>ROUND((H179/5/365*31),2)</f>
        <v>1036.5</v>
      </c>
      <c r="DF179" s="116">
        <f>ROUND((H179/5/365*30),2)</f>
        <v>1003.07</v>
      </c>
      <c r="DG179" s="116">
        <f>ROUND((H179/5/365*31),2)</f>
        <v>1036.5</v>
      </c>
      <c r="DH179" s="116">
        <f>ROUND((H179/5/365*30),2)</f>
        <v>1003.07</v>
      </c>
      <c r="DI179" s="116">
        <f>ROUND((H179/5/365*31),2)</f>
        <v>1036.5</v>
      </c>
      <c r="DJ179" s="116">
        <f>ROUND((H179/5/365*31),2)</f>
        <v>1036.5</v>
      </c>
      <c r="DK179" s="116">
        <f>ROUND((H179/5/365*30),2)</f>
        <v>1003.07</v>
      </c>
      <c r="DL179" s="116">
        <f>ROUND((H179/5/365*31),2)</f>
        <v>1036.5</v>
      </c>
      <c r="DM179" s="65">
        <f>ROUND((H179/5/365*30),2)</f>
        <v>1003.07</v>
      </c>
      <c r="DN179" s="65">
        <f>ROUND((H179/5/365*31),2)</f>
        <v>1036.5</v>
      </c>
      <c r="DO179" s="118">
        <f>SUM(DC179:DN179)</f>
        <v>12203.98</v>
      </c>
      <c r="DP179" s="116">
        <f>ROUND((DB179+DC179+DD179+DE179+DF179+DG179+DH179+DI179+DJ179+DK179+DL179+DM179+DN179),2)</f>
        <v>12203.98</v>
      </c>
      <c r="DQ179" s="116">
        <f>SUM(F179-DP179)</f>
        <v>55596.020000000004</v>
      </c>
    </row>
    <row r="180" spans="1:122" s="93" customFormat="1" ht="12" thickBot="1" x14ac:dyDescent="0.2">
      <c r="A180" s="175" t="s">
        <v>444</v>
      </c>
      <c r="B180" s="189"/>
      <c r="C180" s="190"/>
      <c r="D180" s="189"/>
      <c r="E180" s="189"/>
      <c r="F180" s="191">
        <f>SUM(F178:F179)</f>
        <v>75484</v>
      </c>
      <c r="G180" s="192">
        <f>SUM(G178:G179)</f>
        <v>7548.4</v>
      </c>
      <c r="H180" s="192">
        <f>SUM(H178:H179)</f>
        <v>67935.600000000006</v>
      </c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2">
        <f t="shared" ref="DD180:DQ180" si="313">SUM(DD178:DD179)</f>
        <v>1042.3</v>
      </c>
      <c r="DE180" s="192">
        <f t="shared" si="313"/>
        <v>1153.97</v>
      </c>
      <c r="DF180" s="192">
        <f t="shared" si="313"/>
        <v>1116.75</v>
      </c>
      <c r="DG180" s="192">
        <f t="shared" si="313"/>
        <v>1153.97</v>
      </c>
      <c r="DH180" s="192">
        <f t="shared" si="313"/>
        <v>1116.75</v>
      </c>
      <c r="DI180" s="192">
        <f t="shared" si="313"/>
        <v>1153.97</v>
      </c>
      <c r="DJ180" s="192">
        <f t="shared" si="313"/>
        <v>1153.97</v>
      </c>
      <c r="DK180" s="192">
        <f t="shared" si="313"/>
        <v>1116.75</v>
      </c>
      <c r="DL180" s="192">
        <f t="shared" si="313"/>
        <v>1153.97</v>
      </c>
      <c r="DM180" s="192">
        <f t="shared" si="313"/>
        <v>1116.75</v>
      </c>
      <c r="DN180" s="192">
        <f t="shared" si="313"/>
        <v>1153.97</v>
      </c>
      <c r="DO180" s="192">
        <f t="shared" si="313"/>
        <v>13587.09</v>
      </c>
      <c r="DP180" s="192">
        <f t="shared" si="313"/>
        <v>13587.09</v>
      </c>
      <c r="DQ180" s="194">
        <f t="shared" si="313"/>
        <v>61896.91</v>
      </c>
    </row>
    <row r="181" spans="1:122" ht="12" x14ac:dyDescent="0.15">
      <c r="A181" s="331" t="s">
        <v>445</v>
      </c>
      <c r="B181" s="332"/>
      <c r="C181" s="332"/>
      <c r="D181" s="332"/>
      <c r="E181" s="332"/>
      <c r="F181" s="332"/>
      <c r="G181" s="332"/>
      <c r="H181" s="332"/>
      <c r="I181" s="332"/>
      <c r="J181" s="332"/>
      <c r="K181" s="332"/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32"/>
      <c r="W181" s="332"/>
      <c r="X181" s="332"/>
      <c r="Y181" s="332"/>
      <c r="Z181" s="332"/>
      <c r="AA181" s="332"/>
      <c r="AB181" s="332"/>
      <c r="AC181" s="332"/>
      <c r="AD181" s="332"/>
      <c r="AE181" s="332"/>
      <c r="AF181" s="332"/>
      <c r="AG181" s="332"/>
      <c r="AH181" s="332"/>
      <c r="AI181" s="332"/>
      <c r="AJ181" s="332"/>
      <c r="AK181" s="332"/>
      <c r="AL181" s="332"/>
      <c r="AM181" s="332"/>
      <c r="AN181" s="332"/>
      <c r="AO181" s="332"/>
      <c r="AP181" s="332"/>
      <c r="AQ181" s="332"/>
      <c r="AR181" s="332"/>
      <c r="AS181" s="332"/>
      <c r="AT181" s="332"/>
      <c r="AU181" s="332"/>
      <c r="AV181" s="332"/>
      <c r="AW181" s="332"/>
      <c r="AX181" s="332"/>
      <c r="AY181" s="332"/>
      <c r="AZ181" s="332"/>
      <c r="BA181" s="332"/>
      <c r="BB181" s="332"/>
      <c r="BC181" s="332"/>
      <c r="BD181" s="332"/>
      <c r="BE181" s="332"/>
      <c r="BF181" s="332"/>
      <c r="BG181" s="332"/>
      <c r="BH181" s="332"/>
      <c r="BI181" s="332"/>
      <c r="BJ181" s="332"/>
      <c r="BK181" s="332"/>
      <c r="BL181" s="332"/>
      <c r="BM181" s="332"/>
      <c r="BN181" s="332"/>
      <c r="BO181" s="332"/>
      <c r="BP181" s="332"/>
      <c r="BQ181" s="332"/>
      <c r="BR181" s="332"/>
      <c r="BS181" s="332"/>
      <c r="BT181" s="332"/>
      <c r="BU181" s="332"/>
      <c r="BV181" s="332"/>
      <c r="BW181" s="332"/>
      <c r="BX181" s="332"/>
      <c r="BY181" s="332"/>
      <c r="BZ181" s="332"/>
      <c r="CA181" s="332"/>
      <c r="CB181" s="332"/>
      <c r="CC181" s="332"/>
      <c r="CD181" s="332"/>
      <c r="CE181" s="332"/>
      <c r="CF181" s="332"/>
      <c r="CG181" s="332"/>
      <c r="CH181" s="332"/>
      <c r="CI181" s="332"/>
      <c r="CJ181" s="332"/>
      <c r="CK181" s="332"/>
      <c r="CL181" s="332"/>
      <c r="CM181" s="332"/>
      <c r="CN181" s="332"/>
      <c r="CO181" s="332"/>
      <c r="CP181" s="332"/>
      <c r="CQ181" s="332"/>
      <c r="CR181" s="332"/>
      <c r="CS181" s="332"/>
      <c r="CT181" s="332"/>
      <c r="CU181" s="332"/>
      <c r="CV181" s="332"/>
      <c r="CW181" s="332"/>
      <c r="CX181" s="332"/>
      <c r="CY181" s="332"/>
      <c r="CZ181" s="332"/>
      <c r="DA181" s="332"/>
      <c r="DB181" s="332"/>
      <c r="DC181" s="332"/>
      <c r="DD181" s="332"/>
      <c r="DE181" s="332"/>
      <c r="DF181" s="332"/>
      <c r="DG181" s="332"/>
      <c r="DH181" s="332"/>
      <c r="DI181" s="332"/>
      <c r="DJ181" s="332"/>
      <c r="DK181" s="332"/>
      <c r="DL181" s="332"/>
      <c r="DM181" s="332"/>
      <c r="DN181" s="332"/>
      <c r="DO181" s="332"/>
      <c r="DP181" s="332"/>
      <c r="DQ181" s="332"/>
    </row>
    <row r="182" spans="1:122" ht="19.5" customHeight="1" x14ac:dyDescent="0.15">
      <c r="A182" s="333" t="s">
        <v>446</v>
      </c>
      <c r="B182" s="334"/>
      <c r="C182" s="334"/>
      <c r="D182" s="334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4"/>
      <c r="AX182" s="334"/>
      <c r="AY182" s="334"/>
      <c r="AZ182" s="334"/>
      <c r="BA182" s="334"/>
      <c r="BB182" s="334"/>
      <c r="BC182" s="334"/>
      <c r="BD182" s="334"/>
      <c r="BE182" s="334"/>
      <c r="BF182" s="334"/>
      <c r="BG182" s="334"/>
      <c r="BH182" s="334"/>
      <c r="BI182" s="334"/>
      <c r="BJ182" s="334"/>
      <c r="BK182" s="334"/>
      <c r="BL182" s="334"/>
      <c r="BM182" s="334"/>
      <c r="BN182" s="334"/>
      <c r="BO182" s="334"/>
      <c r="BP182" s="334"/>
      <c r="BQ182" s="334"/>
      <c r="BR182" s="334"/>
      <c r="BS182" s="334"/>
      <c r="BT182" s="334"/>
      <c r="BU182" s="334"/>
      <c r="BV182" s="334"/>
      <c r="BW182" s="334"/>
      <c r="BX182" s="334"/>
      <c r="BY182" s="334"/>
      <c r="BZ182" s="334"/>
      <c r="CA182" s="334"/>
      <c r="CB182" s="334"/>
      <c r="CC182" s="334"/>
      <c r="CD182" s="334"/>
      <c r="CE182" s="334"/>
      <c r="CF182" s="334"/>
      <c r="CG182" s="334"/>
      <c r="CH182" s="334"/>
      <c r="CI182" s="334"/>
      <c r="CJ182" s="334"/>
      <c r="CK182" s="334"/>
      <c r="CL182" s="334"/>
      <c r="CM182" s="334"/>
      <c r="CN182" s="334"/>
      <c r="CO182" s="334"/>
      <c r="CP182" s="334"/>
      <c r="CQ182" s="334"/>
      <c r="CR182" s="334"/>
      <c r="CS182" s="334"/>
      <c r="CT182" s="334"/>
      <c r="CU182" s="334"/>
      <c r="CV182" s="334"/>
      <c r="CW182" s="334"/>
      <c r="CX182" s="334"/>
      <c r="CY182" s="334"/>
      <c r="CZ182" s="334"/>
      <c r="DA182" s="334"/>
      <c r="DB182" s="334"/>
      <c r="DC182" s="334"/>
      <c r="DD182" s="334"/>
      <c r="DE182" s="334"/>
      <c r="DF182" s="334"/>
      <c r="DG182" s="334"/>
      <c r="DH182" s="334"/>
      <c r="DI182" s="334"/>
      <c r="DJ182" s="334"/>
      <c r="DK182" s="334"/>
      <c r="DL182" s="334"/>
      <c r="DM182" s="334"/>
      <c r="DN182" s="334"/>
      <c r="DO182" s="334"/>
      <c r="DP182" s="334"/>
      <c r="DQ182" s="334"/>
    </row>
    <row r="183" spans="1:122" ht="16.5" customHeight="1" x14ac:dyDescent="0.15">
      <c r="A183" s="10">
        <v>41898</v>
      </c>
      <c r="B183" s="18" t="s">
        <v>447</v>
      </c>
      <c r="C183" s="18" t="s">
        <v>977</v>
      </c>
      <c r="D183" s="11" t="s">
        <v>103</v>
      </c>
      <c r="E183" s="11" t="s">
        <v>448</v>
      </c>
      <c r="F183" s="148">
        <v>1500</v>
      </c>
      <c r="G183" s="65">
        <f>(F183*0.1)</f>
        <v>150</v>
      </c>
      <c r="H183" s="65">
        <f>(F183*0.9)</f>
        <v>1350</v>
      </c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65">
        <f>ROUND((AJ183+AK183+AL183+AM183+AN183+AO183+AP183+AQ183+AR183+AS183+AT183+AU183+AV183),2)</f>
        <v>0</v>
      </c>
      <c r="AY183" s="113"/>
      <c r="AZ183" s="113"/>
      <c r="BA183" s="113"/>
      <c r="BB183" s="113"/>
      <c r="BC183" s="113"/>
      <c r="BD183" s="113"/>
      <c r="BE183" s="113"/>
      <c r="BF183" s="113"/>
      <c r="BG183" s="65">
        <f>ROUND((H183/5/365*14),2)</f>
        <v>10.36</v>
      </c>
      <c r="BH183" s="65">
        <f>ROUND((H183/5/365*31),2)</f>
        <v>22.93</v>
      </c>
      <c r="BI183" s="65">
        <f>ROUND((H183/5/365*30),2)</f>
        <v>22.19</v>
      </c>
      <c r="BJ183" s="65">
        <f>ROUND((H183/5/365*31),2)</f>
        <v>22.93</v>
      </c>
      <c r="BK183" s="65">
        <f>SUM(BG183:BJ183)</f>
        <v>78.41</v>
      </c>
      <c r="BL183" s="65">
        <f t="shared" ref="BL183:BL185" si="314">ROUND((AX183+BK183),2)</f>
        <v>78.41</v>
      </c>
      <c r="BM183" s="65">
        <f>ROUND((H183/5/365*31),2)</f>
        <v>22.93</v>
      </c>
      <c r="BN183" s="65">
        <f>ROUND((H183/5/365*28),2)</f>
        <v>20.71</v>
      </c>
      <c r="BO183" s="65">
        <f>ROUND((H183/5/365*31),2)</f>
        <v>22.93</v>
      </c>
      <c r="BP183" s="65">
        <f>ROUND((H183/5/365*30),2)</f>
        <v>22.19</v>
      </c>
      <c r="BQ183" s="65">
        <f>ROUND((H183/5/365*31),2)</f>
        <v>22.93</v>
      </c>
      <c r="BR183" s="65">
        <f>ROUND((H183/5/365*30),2)</f>
        <v>22.19</v>
      </c>
      <c r="BS183" s="65">
        <f>ROUND((H183/5/365*31),2)</f>
        <v>22.93</v>
      </c>
      <c r="BT183" s="65">
        <f>ROUND((H183/5/365*31),2)</f>
        <v>22.93</v>
      </c>
      <c r="BU183" s="65">
        <f>ROUND((H183/5/365*30),2)</f>
        <v>22.19</v>
      </c>
      <c r="BV183" s="65">
        <f>ROUND((H183/5/365*31),2)</f>
        <v>22.93</v>
      </c>
      <c r="BW183" s="65">
        <f>ROUND((H183/5/365*30),2)</f>
        <v>22.19</v>
      </c>
      <c r="BX183" s="65">
        <f>ROUND((H183/5/365*31),2)</f>
        <v>22.93</v>
      </c>
      <c r="BY183" s="65">
        <f>SUM(BM183:BX183)</f>
        <v>269.98</v>
      </c>
      <c r="BZ183" s="65">
        <f t="shared" ref="BZ183:BZ185" si="315">ROUND((BL183+BY183),2)</f>
        <v>348.39</v>
      </c>
      <c r="CA183" s="65">
        <f>ROUND((H183/5/365*31),2)</f>
        <v>22.93</v>
      </c>
      <c r="CB183" s="65">
        <f>ROUND((H183/5/365*29),2)</f>
        <v>21.45</v>
      </c>
      <c r="CC183" s="65">
        <f>ROUND((H183/5/365*31),2)</f>
        <v>22.93</v>
      </c>
      <c r="CD183" s="65">
        <f>ROUND((H183/5/365*30),2)</f>
        <v>22.19</v>
      </c>
      <c r="CE183" s="65">
        <f>ROUND((H183/5/365*31),2)</f>
        <v>22.93</v>
      </c>
      <c r="CF183" s="65">
        <f>ROUND((H183/5/365*30),2)</f>
        <v>22.19</v>
      </c>
      <c r="CG183" s="65">
        <f>ROUND((H183/5/365*31),2)</f>
        <v>22.93</v>
      </c>
      <c r="CH183" s="65">
        <f>ROUND((H183/5/365*31),2)</f>
        <v>22.93</v>
      </c>
      <c r="CI183" s="65">
        <f>ROUND((H183/5/365*30),2)</f>
        <v>22.19</v>
      </c>
      <c r="CJ183" s="65">
        <f>ROUND((H183/5/365*31),2)</f>
        <v>22.93</v>
      </c>
      <c r="CK183" s="65">
        <f>ROUND((H183/5/365*30),2)</f>
        <v>22.19</v>
      </c>
      <c r="CL183" s="65">
        <f>ROUND((H183/5/365*31),2)</f>
        <v>22.93</v>
      </c>
      <c r="CM183" s="65">
        <f>SUM(CA183:CL183)</f>
        <v>270.72000000000003</v>
      </c>
      <c r="CN183" s="65">
        <f t="shared" ref="CN183:CN185" si="316">ROUND((BZ183+CM183),2)</f>
        <v>619.11</v>
      </c>
      <c r="CO183" s="65">
        <f>ROUND((H183/5/365*31),2)</f>
        <v>22.93</v>
      </c>
      <c r="CP183" s="65">
        <f>ROUND((H183/5/365*28),2)</f>
        <v>20.71</v>
      </c>
      <c r="CQ183" s="65">
        <f>ROUND((H183/5/365*31),2)</f>
        <v>22.93</v>
      </c>
      <c r="CR183" s="65">
        <f>ROUND((H183/5/365*30),2)</f>
        <v>22.19</v>
      </c>
      <c r="CS183" s="65">
        <f>ROUND((H183/5/365*31),2)</f>
        <v>22.93</v>
      </c>
      <c r="CT183" s="65">
        <f>ROUND((H183/5/365*30),2)</f>
        <v>22.19</v>
      </c>
      <c r="CU183" s="65">
        <f>ROUND((H183/5/365*31),2)</f>
        <v>22.93</v>
      </c>
      <c r="CV183" s="65">
        <f>ROUND((H183/5/365*31),2)</f>
        <v>22.93</v>
      </c>
      <c r="CW183" s="65">
        <f>ROUND((H183/5/365*30),2)</f>
        <v>22.19</v>
      </c>
      <c r="CX183" s="65">
        <f>ROUND((H183/5/365*31),2)</f>
        <v>22.93</v>
      </c>
      <c r="CY183" s="65">
        <f>ROUND((H183/5/365*30),2)</f>
        <v>22.19</v>
      </c>
      <c r="CZ183" s="65">
        <f>ROUND((H183/5/365*31),2)</f>
        <v>22.93</v>
      </c>
      <c r="DA183" s="65">
        <f>SUM(CO183:CZ183)</f>
        <v>269.98</v>
      </c>
      <c r="DB183" s="65">
        <f t="shared" ref="DB183:DB184" si="317">ROUND((CN183+DA183),2)</f>
        <v>889.09</v>
      </c>
      <c r="DC183" s="65">
        <f>ROUND((H183/5/365*31),2)</f>
        <v>22.93</v>
      </c>
      <c r="DD183" s="65">
        <f>ROUND((H183/5/365*28),2)</f>
        <v>20.71</v>
      </c>
      <c r="DE183" s="65">
        <f>ROUND((H183/5/365*31),2)</f>
        <v>22.93</v>
      </c>
      <c r="DF183" s="65">
        <f>ROUND((H183/5/365*30),2)</f>
        <v>22.19</v>
      </c>
      <c r="DG183" s="65">
        <f>ROUND((H183/5/365*31),2)</f>
        <v>22.93</v>
      </c>
      <c r="DH183" s="65">
        <f>ROUND((H183/5/365*30),2)</f>
        <v>22.19</v>
      </c>
      <c r="DI183" s="65">
        <f>ROUND((H183/5/365*31),2)</f>
        <v>22.93</v>
      </c>
      <c r="DJ183" s="65">
        <f>ROUND((H183/5/365*31),2)</f>
        <v>22.93</v>
      </c>
      <c r="DK183" s="65">
        <f>ROUND((H183/5/365*30),2)</f>
        <v>22.19</v>
      </c>
      <c r="DL183" s="65">
        <f>ROUND((H183/5/365*31),2)</f>
        <v>22.93</v>
      </c>
      <c r="DM183" s="65">
        <f>ROUND((H183/5/365*30),2)</f>
        <v>22.19</v>
      </c>
      <c r="DN183" s="65">
        <f>ROUND((H183/5/365*31),2)</f>
        <v>22.93</v>
      </c>
      <c r="DO183" s="65">
        <f>SUM(DC183:DN183)</f>
        <v>269.98</v>
      </c>
      <c r="DP183" s="65">
        <f>ROUND((DB183+DC183+DD183+DE183+DF183+DG183+DH183+DI183+DJ183+DK183+DL183+DM183+DN183),2)</f>
        <v>1159.07</v>
      </c>
      <c r="DQ183" s="65">
        <f>SUM(F183-DP183)</f>
        <v>340.93000000000006</v>
      </c>
    </row>
    <row r="184" spans="1:122" ht="41.25" x14ac:dyDescent="0.15">
      <c r="A184" s="10">
        <v>41898</v>
      </c>
      <c r="B184" s="18" t="s">
        <v>447</v>
      </c>
      <c r="C184" s="18" t="s">
        <v>978</v>
      </c>
      <c r="D184" s="11" t="s">
        <v>103</v>
      </c>
      <c r="E184" s="11" t="s">
        <v>449</v>
      </c>
      <c r="F184" s="148">
        <v>1500</v>
      </c>
      <c r="G184" s="65">
        <f>(F184*0.1)</f>
        <v>150</v>
      </c>
      <c r="H184" s="65">
        <f>(F184*0.9)</f>
        <v>1350</v>
      </c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65">
        <f>ROUND((AJ184+AK184+AL184+AM184+AN184+AO184+AP184+AQ184+AR184+AS184+AT184+AU184+AV184),2)</f>
        <v>0</v>
      </c>
      <c r="AY184" s="113"/>
      <c r="AZ184" s="113"/>
      <c r="BA184" s="113"/>
      <c r="BB184" s="113"/>
      <c r="BC184" s="113"/>
      <c r="BD184" s="113"/>
      <c r="BE184" s="113"/>
      <c r="BF184" s="113"/>
      <c r="BG184" s="65">
        <f t="shared" ref="BG184:BG185" si="318">ROUND((H184/5/365*14),2)</f>
        <v>10.36</v>
      </c>
      <c r="BH184" s="65">
        <f t="shared" ref="BH184:BH185" si="319">ROUND((H184/5/365*31),2)</f>
        <v>22.93</v>
      </c>
      <c r="BI184" s="65">
        <f t="shared" ref="BI184:BI185" si="320">ROUND((H184/5/365*30),2)</f>
        <v>22.19</v>
      </c>
      <c r="BJ184" s="65">
        <f t="shared" ref="BJ184:BJ185" si="321">ROUND((H184/5/365*31),2)</f>
        <v>22.93</v>
      </c>
      <c r="BK184" s="65">
        <f t="shared" ref="BK184:BK185" si="322">SUM(BG184:BJ184)</f>
        <v>78.41</v>
      </c>
      <c r="BL184" s="65">
        <f t="shared" si="314"/>
        <v>78.41</v>
      </c>
      <c r="BM184" s="65">
        <f t="shared" ref="BM184:BM185" si="323">ROUND((H184/5/365*31),2)</f>
        <v>22.93</v>
      </c>
      <c r="BN184" s="65">
        <f t="shared" ref="BN184:BN185" si="324">ROUND((H184/5/365*28),2)</f>
        <v>20.71</v>
      </c>
      <c r="BO184" s="65">
        <f t="shared" ref="BO184:BO185" si="325">ROUND((H184/5/365*31),2)</f>
        <v>22.93</v>
      </c>
      <c r="BP184" s="65">
        <f t="shared" ref="BP184:BP185" si="326">ROUND((H184/5/365*30),2)</f>
        <v>22.19</v>
      </c>
      <c r="BQ184" s="65">
        <f t="shared" ref="BQ184:BQ185" si="327">ROUND((H184/5/365*31),2)</f>
        <v>22.93</v>
      </c>
      <c r="BR184" s="65">
        <f t="shared" ref="BR184:BR185" si="328">ROUND((H184/5/365*30),2)</f>
        <v>22.19</v>
      </c>
      <c r="BS184" s="65">
        <f t="shared" ref="BS184:BS185" si="329">ROUND((H184/5/365*31),2)</f>
        <v>22.93</v>
      </c>
      <c r="BT184" s="65">
        <f t="shared" ref="BT184:BT185" si="330">ROUND((H184/5/365*31),2)</f>
        <v>22.93</v>
      </c>
      <c r="BU184" s="65">
        <f t="shared" ref="BU184:BU185" si="331">ROUND((H184/5/365*30),2)</f>
        <v>22.19</v>
      </c>
      <c r="BV184" s="65">
        <f t="shared" ref="BV184:BV185" si="332">ROUND((H184/5/365*31),2)</f>
        <v>22.93</v>
      </c>
      <c r="BW184" s="65">
        <f t="shared" ref="BW184:BW185" si="333">ROUND((H184/5/365*30),2)</f>
        <v>22.19</v>
      </c>
      <c r="BX184" s="65">
        <f t="shared" ref="BX184:BX185" si="334">ROUND((H184/5/365*31),2)</f>
        <v>22.93</v>
      </c>
      <c r="BY184" s="65">
        <f t="shared" ref="BY184" si="335">SUM(BM184:BX184)</f>
        <v>269.98</v>
      </c>
      <c r="BZ184" s="65">
        <f t="shared" si="315"/>
        <v>348.39</v>
      </c>
      <c r="CA184" s="65">
        <f t="shared" ref="CA184:CA185" si="336">ROUND((H184/5/365*31),2)</f>
        <v>22.93</v>
      </c>
      <c r="CB184" s="65">
        <f t="shared" ref="CB184:CB185" si="337">ROUND((H184/5/365*29),2)</f>
        <v>21.45</v>
      </c>
      <c r="CC184" s="65">
        <f t="shared" ref="CC184:CC185" si="338">ROUND((H184/5/365*31),2)</f>
        <v>22.93</v>
      </c>
      <c r="CD184" s="65">
        <f t="shared" ref="CD184:CD185" si="339">ROUND((H184/5/365*30),2)</f>
        <v>22.19</v>
      </c>
      <c r="CE184" s="65">
        <f t="shared" ref="CE184:CE185" si="340">ROUND((H184/5/365*31),2)</f>
        <v>22.93</v>
      </c>
      <c r="CF184" s="65">
        <f t="shared" ref="CF184:CF185" si="341">ROUND((H184/5/365*30),2)</f>
        <v>22.19</v>
      </c>
      <c r="CG184" s="65">
        <f t="shared" ref="CG184:CG185" si="342">ROUND((H184/5/365*31),2)</f>
        <v>22.93</v>
      </c>
      <c r="CH184" s="65">
        <f t="shared" ref="CH184:CH185" si="343">ROUND((H184/5/365*31),2)</f>
        <v>22.93</v>
      </c>
      <c r="CI184" s="65">
        <f t="shared" ref="CI184:CI185" si="344">ROUND((H184/5/365*30),2)</f>
        <v>22.19</v>
      </c>
      <c r="CJ184" s="65">
        <f t="shared" ref="CJ184:CJ185" si="345">ROUND((H184/5/365*31),2)</f>
        <v>22.93</v>
      </c>
      <c r="CK184" s="65">
        <f t="shared" ref="CK184:CK185" si="346">ROUND((H184/5/365*30),2)</f>
        <v>22.19</v>
      </c>
      <c r="CL184" s="65">
        <f t="shared" ref="CL184:CL185" si="347">ROUND((H184/5/365*31),2)</f>
        <v>22.93</v>
      </c>
      <c r="CM184" s="65">
        <f t="shared" ref="CM184:CM185" si="348">SUM(CA184:CL184)</f>
        <v>270.72000000000003</v>
      </c>
      <c r="CN184" s="65">
        <f t="shared" si="316"/>
        <v>619.11</v>
      </c>
      <c r="CO184" s="65">
        <f t="shared" ref="CO184:CO185" si="349">ROUND((H184/5/365*31),2)</f>
        <v>22.93</v>
      </c>
      <c r="CP184" s="65">
        <f t="shared" ref="CP184:CP185" si="350">ROUND((H184/5/365*28),2)</f>
        <v>20.71</v>
      </c>
      <c r="CQ184" s="65">
        <f t="shared" ref="CQ184:CQ185" si="351">ROUND((H184/5/365*31),2)</f>
        <v>22.93</v>
      </c>
      <c r="CR184" s="65">
        <f t="shared" ref="CR184:CR185" si="352">ROUND((H184/5/365*30),2)</f>
        <v>22.19</v>
      </c>
      <c r="CS184" s="65">
        <f t="shared" ref="CS184:CS185" si="353">ROUND((H184/5/365*31),2)</f>
        <v>22.93</v>
      </c>
      <c r="CT184" s="65">
        <f t="shared" ref="CT184:CT185" si="354">ROUND((H184/5/365*30),2)</f>
        <v>22.19</v>
      </c>
      <c r="CU184" s="65">
        <f t="shared" ref="CU184:CU185" si="355">ROUND((H184/5/365*31),2)</f>
        <v>22.93</v>
      </c>
      <c r="CV184" s="65">
        <f t="shared" ref="CV184:CV185" si="356">ROUND((H184/5/365*31),2)</f>
        <v>22.93</v>
      </c>
      <c r="CW184" s="65">
        <f t="shared" ref="CW184:CW185" si="357">ROUND((H184/5/365*30),2)</f>
        <v>22.19</v>
      </c>
      <c r="CX184" s="65">
        <f t="shared" ref="CX184:CX185" si="358">ROUND((H184/5/365*31),2)</f>
        <v>22.93</v>
      </c>
      <c r="CY184" s="65">
        <f t="shared" ref="CY184:CY185" si="359">ROUND((H184/5/365*30),2)</f>
        <v>22.19</v>
      </c>
      <c r="CZ184" s="65">
        <f t="shared" ref="CZ184:CZ185" si="360">ROUND((H184/5/365*31),2)</f>
        <v>22.93</v>
      </c>
      <c r="DA184" s="65">
        <f t="shared" ref="DA184:DA185" si="361">SUM(CO184:CZ184)</f>
        <v>269.98</v>
      </c>
      <c r="DB184" s="65">
        <f t="shared" si="317"/>
        <v>889.09</v>
      </c>
      <c r="DC184" s="65">
        <f t="shared" ref="DC184:DC185" si="362">ROUND((H184/5/365*31),2)</f>
        <v>22.93</v>
      </c>
      <c r="DD184" s="65">
        <f t="shared" ref="DD184:DD185" si="363">ROUND((H184/5/365*28),2)</f>
        <v>20.71</v>
      </c>
      <c r="DE184" s="65">
        <f t="shared" ref="DE184:DE185" si="364">ROUND((H184/5/365*31),2)</f>
        <v>22.93</v>
      </c>
      <c r="DF184" s="65">
        <f t="shared" ref="DF184:DF185" si="365">ROUND((H184/5/365*30),2)</f>
        <v>22.19</v>
      </c>
      <c r="DG184" s="65">
        <f t="shared" ref="DG184:DG185" si="366">ROUND((H184/5/365*31),2)</f>
        <v>22.93</v>
      </c>
      <c r="DH184" s="65">
        <f t="shared" ref="DH184:DH185" si="367">ROUND((H184/5/365*30),2)</f>
        <v>22.19</v>
      </c>
      <c r="DI184" s="65">
        <f t="shared" ref="DI184:DI185" si="368">ROUND((H184/5/365*31),2)</f>
        <v>22.93</v>
      </c>
      <c r="DJ184" s="65">
        <f t="shared" ref="DJ184:DJ185" si="369">ROUND((H184/5/365*31),2)</f>
        <v>22.93</v>
      </c>
      <c r="DK184" s="65">
        <f t="shared" ref="DK184:DK185" si="370">ROUND((H184/5/365*30),2)</f>
        <v>22.19</v>
      </c>
      <c r="DL184" s="65">
        <f t="shared" ref="DL184:DL185" si="371">ROUND((H184/5/365*31),2)</f>
        <v>22.93</v>
      </c>
      <c r="DM184" s="65">
        <f t="shared" ref="DM184:DM185" si="372">ROUND((H184/5/365*30),2)</f>
        <v>22.19</v>
      </c>
      <c r="DN184" s="65">
        <f t="shared" ref="DN184:DN185" si="373">ROUND((H184/5/365*31),2)</f>
        <v>22.93</v>
      </c>
      <c r="DO184" s="65">
        <f t="shared" ref="DO184:DO185" si="374">SUM(DC184:DN184)</f>
        <v>269.98</v>
      </c>
      <c r="DP184" s="65">
        <f t="shared" ref="DP184:DP185" si="375">ROUND((DB184+DC184+DD184+DE184+DF184+DG184+DH184+DI184+DJ184+DK184+DL184+DM184+DN184),2)</f>
        <v>1159.07</v>
      </c>
      <c r="DQ184" s="65">
        <f>SUM(F184-DP184)</f>
        <v>340.93000000000006</v>
      </c>
    </row>
    <row r="185" spans="1:122" ht="8.25" customHeight="1" thickBot="1" x14ac:dyDescent="0.2">
      <c r="A185" s="10">
        <v>41898</v>
      </c>
      <c r="B185" s="18" t="s">
        <v>447</v>
      </c>
      <c r="C185" s="18" t="s">
        <v>979</v>
      </c>
      <c r="D185" s="11" t="s">
        <v>103</v>
      </c>
      <c r="E185" s="11" t="s">
        <v>450</v>
      </c>
      <c r="F185" s="148">
        <v>1500</v>
      </c>
      <c r="G185" s="65">
        <f>(F185*0.1)</f>
        <v>150</v>
      </c>
      <c r="H185" s="65">
        <f>(F185*0.9)</f>
        <v>1350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65">
        <f>ROUND((AJ185+AK185+AL185+AM185+AN185+AO185+AP185+AQ185+AR185+AS185+AT185+AU185+AV185),2)</f>
        <v>0</v>
      </c>
      <c r="AY185" s="113"/>
      <c r="AZ185" s="113"/>
      <c r="BA185" s="113"/>
      <c r="BB185" s="113"/>
      <c r="BC185" s="113"/>
      <c r="BD185" s="113"/>
      <c r="BE185" s="113"/>
      <c r="BF185" s="113"/>
      <c r="BG185" s="65">
        <f t="shared" si="318"/>
        <v>10.36</v>
      </c>
      <c r="BH185" s="65">
        <f t="shared" si="319"/>
        <v>22.93</v>
      </c>
      <c r="BI185" s="65">
        <f t="shared" si="320"/>
        <v>22.19</v>
      </c>
      <c r="BJ185" s="65">
        <f t="shared" si="321"/>
        <v>22.93</v>
      </c>
      <c r="BK185" s="65">
        <f t="shared" si="322"/>
        <v>78.41</v>
      </c>
      <c r="BL185" s="65">
        <f t="shared" si="314"/>
        <v>78.41</v>
      </c>
      <c r="BM185" s="65">
        <f t="shared" si="323"/>
        <v>22.93</v>
      </c>
      <c r="BN185" s="65">
        <f t="shared" si="324"/>
        <v>20.71</v>
      </c>
      <c r="BO185" s="65">
        <f t="shared" si="325"/>
        <v>22.93</v>
      </c>
      <c r="BP185" s="65">
        <f t="shared" si="326"/>
        <v>22.19</v>
      </c>
      <c r="BQ185" s="65">
        <f t="shared" si="327"/>
        <v>22.93</v>
      </c>
      <c r="BR185" s="65">
        <f t="shared" si="328"/>
        <v>22.19</v>
      </c>
      <c r="BS185" s="65">
        <f t="shared" si="329"/>
        <v>22.93</v>
      </c>
      <c r="BT185" s="65">
        <f t="shared" si="330"/>
        <v>22.93</v>
      </c>
      <c r="BU185" s="65">
        <f t="shared" si="331"/>
        <v>22.19</v>
      </c>
      <c r="BV185" s="65">
        <f t="shared" si="332"/>
        <v>22.93</v>
      </c>
      <c r="BW185" s="65">
        <f t="shared" si="333"/>
        <v>22.19</v>
      </c>
      <c r="BX185" s="65">
        <f t="shared" si="334"/>
        <v>22.93</v>
      </c>
      <c r="BY185" s="65">
        <f>SUM(BM185:BX185)</f>
        <v>269.98</v>
      </c>
      <c r="BZ185" s="65">
        <f t="shared" si="315"/>
        <v>348.39</v>
      </c>
      <c r="CA185" s="65">
        <f t="shared" si="336"/>
        <v>22.93</v>
      </c>
      <c r="CB185" s="65">
        <f t="shared" si="337"/>
        <v>21.45</v>
      </c>
      <c r="CC185" s="65">
        <f t="shared" si="338"/>
        <v>22.93</v>
      </c>
      <c r="CD185" s="65">
        <f t="shared" si="339"/>
        <v>22.19</v>
      </c>
      <c r="CE185" s="65">
        <f t="shared" si="340"/>
        <v>22.93</v>
      </c>
      <c r="CF185" s="65">
        <f t="shared" si="341"/>
        <v>22.19</v>
      </c>
      <c r="CG185" s="65">
        <f t="shared" si="342"/>
        <v>22.93</v>
      </c>
      <c r="CH185" s="65">
        <f t="shared" si="343"/>
        <v>22.93</v>
      </c>
      <c r="CI185" s="65">
        <f t="shared" si="344"/>
        <v>22.19</v>
      </c>
      <c r="CJ185" s="65">
        <f t="shared" si="345"/>
        <v>22.93</v>
      </c>
      <c r="CK185" s="65">
        <f t="shared" si="346"/>
        <v>22.19</v>
      </c>
      <c r="CL185" s="65">
        <f t="shared" si="347"/>
        <v>22.93</v>
      </c>
      <c r="CM185" s="65">
        <f t="shared" si="348"/>
        <v>270.72000000000003</v>
      </c>
      <c r="CN185" s="65">
        <f t="shared" si="316"/>
        <v>619.11</v>
      </c>
      <c r="CO185" s="65">
        <f t="shared" si="349"/>
        <v>22.93</v>
      </c>
      <c r="CP185" s="65">
        <f t="shared" si="350"/>
        <v>20.71</v>
      </c>
      <c r="CQ185" s="65">
        <f t="shared" si="351"/>
        <v>22.93</v>
      </c>
      <c r="CR185" s="65">
        <f t="shared" si="352"/>
        <v>22.19</v>
      </c>
      <c r="CS185" s="65">
        <f t="shared" si="353"/>
        <v>22.93</v>
      </c>
      <c r="CT185" s="65">
        <f t="shared" si="354"/>
        <v>22.19</v>
      </c>
      <c r="CU185" s="65">
        <f t="shared" si="355"/>
        <v>22.93</v>
      </c>
      <c r="CV185" s="65">
        <f t="shared" si="356"/>
        <v>22.93</v>
      </c>
      <c r="CW185" s="65">
        <f t="shared" si="357"/>
        <v>22.19</v>
      </c>
      <c r="CX185" s="65">
        <f t="shared" si="358"/>
        <v>22.93</v>
      </c>
      <c r="CY185" s="65">
        <f t="shared" si="359"/>
        <v>22.19</v>
      </c>
      <c r="CZ185" s="65">
        <f t="shared" si="360"/>
        <v>22.93</v>
      </c>
      <c r="DA185" s="65">
        <f t="shared" si="361"/>
        <v>269.98</v>
      </c>
      <c r="DB185" s="65">
        <f>ROUND((CN185+DA185),2)</f>
        <v>889.09</v>
      </c>
      <c r="DC185" s="65">
        <f t="shared" si="362"/>
        <v>22.93</v>
      </c>
      <c r="DD185" s="65">
        <f t="shared" si="363"/>
        <v>20.71</v>
      </c>
      <c r="DE185" s="65">
        <f t="shared" si="364"/>
        <v>22.93</v>
      </c>
      <c r="DF185" s="65">
        <f t="shared" si="365"/>
        <v>22.19</v>
      </c>
      <c r="DG185" s="65">
        <f t="shared" si="366"/>
        <v>22.93</v>
      </c>
      <c r="DH185" s="65">
        <f t="shared" si="367"/>
        <v>22.19</v>
      </c>
      <c r="DI185" s="65">
        <f t="shared" si="368"/>
        <v>22.93</v>
      </c>
      <c r="DJ185" s="65">
        <f t="shared" si="369"/>
        <v>22.93</v>
      </c>
      <c r="DK185" s="65">
        <f t="shared" si="370"/>
        <v>22.19</v>
      </c>
      <c r="DL185" s="65">
        <f t="shared" si="371"/>
        <v>22.93</v>
      </c>
      <c r="DM185" s="65">
        <f t="shared" si="372"/>
        <v>22.19</v>
      </c>
      <c r="DN185" s="65">
        <f t="shared" si="373"/>
        <v>22.93</v>
      </c>
      <c r="DO185" s="65">
        <f t="shared" si="374"/>
        <v>269.98</v>
      </c>
      <c r="DP185" s="65">
        <f t="shared" si="375"/>
        <v>1159.07</v>
      </c>
      <c r="DQ185" s="65">
        <f>SUM(F185-DP185)</f>
        <v>340.93000000000006</v>
      </c>
    </row>
    <row r="186" spans="1:122" ht="12" thickBot="1" x14ac:dyDescent="0.2">
      <c r="A186" s="189" t="s">
        <v>444</v>
      </c>
      <c r="B186" s="189"/>
      <c r="C186" s="189"/>
      <c r="D186" s="189"/>
      <c r="E186" s="189"/>
      <c r="F186" s="191">
        <f>SUM(F183:F185)</f>
        <v>4500</v>
      </c>
      <c r="G186" s="195">
        <f t="shared" ref="G186:BR186" si="376">SUM(G183:G185)</f>
        <v>450</v>
      </c>
      <c r="H186" s="195">
        <f t="shared" si="376"/>
        <v>4050</v>
      </c>
      <c r="I186" s="195">
        <f t="shared" si="376"/>
        <v>0</v>
      </c>
      <c r="J186" s="195">
        <f t="shared" si="376"/>
        <v>0</v>
      </c>
      <c r="K186" s="195">
        <f t="shared" si="376"/>
        <v>0</v>
      </c>
      <c r="L186" s="195">
        <f t="shared" si="376"/>
        <v>0</v>
      </c>
      <c r="M186" s="195">
        <f t="shared" si="376"/>
        <v>0</v>
      </c>
      <c r="N186" s="195">
        <f t="shared" si="376"/>
        <v>0</v>
      </c>
      <c r="O186" s="195">
        <f t="shared" si="376"/>
        <v>0</v>
      </c>
      <c r="P186" s="195">
        <f t="shared" si="376"/>
        <v>0</v>
      </c>
      <c r="Q186" s="195">
        <f t="shared" si="376"/>
        <v>0</v>
      </c>
      <c r="R186" s="195">
        <f t="shared" si="376"/>
        <v>0</v>
      </c>
      <c r="S186" s="195">
        <f t="shared" si="376"/>
        <v>0</v>
      </c>
      <c r="T186" s="195">
        <f t="shared" si="376"/>
        <v>0</v>
      </c>
      <c r="U186" s="195">
        <f t="shared" si="376"/>
        <v>0</v>
      </c>
      <c r="V186" s="195">
        <f t="shared" si="376"/>
        <v>0</v>
      </c>
      <c r="W186" s="195">
        <f t="shared" si="376"/>
        <v>0</v>
      </c>
      <c r="X186" s="195">
        <f t="shared" si="376"/>
        <v>0</v>
      </c>
      <c r="Y186" s="195">
        <f t="shared" si="376"/>
        <v>0</v>
      </c>
      <c r="Z186" s="195">
        <f t="shared" si="376"/>
        <v>0</v>
      </c>
      <c r="AA186" s="195">
        <f t="shared" si="376"/>
        <v>0</v>
      </c>
      <c r="AB186" s="195">
        <f t="shared" si="376"/>
        <v>0</v>
      </c>
      <c r="AC186" s="195">
        <f t="shared" si="376"/>
        <v>0</v>
      </c>
      <c r="AD186" s="195">
        <f t="shared" si="376"/>
        <v>0</v>
      </c>
      <c r="AE186" s="195">
        <f t="shared" si="376"/>
        <v>0</v>
      </c>
      <c r="AF186" s="195">
        <f t="shared" si="376"/>
        <v>0</v>
      </c>
      <c r="AG186" s="195">
        <f t="shared" si="376"/>
        <v>0</v>
      </c>
      <c r="AH186" s="195">
        <f t="shared" si="376"/>
        <v>0</v>
      </c>
      <c r="AI186" s="195">
        <f t="shared" si="376"/>
        <v>0</v>
      </c>
      <c r="AJ186" s="195">
        <f t="shared" si="376"/>
        <v>0</v>
      </c>
      <c r="AK186" s="195">
        <f t="shared" si="376"/>
        <v>0</v>
      </c>
      <c r="AL186" s="195">
        <f t="shared" si="376"/>
        <v>0</v>
      </c>
      <c r="AM186" s="195">
        <f t="shared" si="376"/>
        <v>0</v>
      </c>
      <c r="AN186" s="195">
        <f t="shared" si="376"/>
        <v>0</v>
      </c>
      <c r="AO186" s="195">
        <f t="shared" si="376"/>
        <v>0</v>
      </c>
      <c r="AP186" s="195">
        <f t="shared" si="376"/>
        <v>0</v>
      </c>
      <c r="AQ186" s="195">
        <f t="shared" si="376"/>
        <v>0</v>
      </c>
      <c r="AR186" s="195">
        <f t="shared" si="376"/>
        <v>0</v>
      </c>
      <c r="AS186" s="195">
        <f t="shared" si="376"/>
        <v>0</v>
      </c>
      <c r="AT186" s="195">
        <f t="shared" si="376"/>
        <v>0</v>
      </c>
      <c r="AU186" s="195">
        <f t="shared" si="376"/>
        <v>0</v>
      </c>
      <c r="AV186" s="195">
        <f t="shared" si="376"/>
        <v>0</v>
      </c>
      <c r="AW186" s="195">
        <f t="shared" si="376"/>
        <v>0</v>
      </c>
      <c r="AX186" s="195">
        <f t="shared" si="376"/>
        <v>0</v>
      </c>
      <c r="AY186" s="195">
        <f t="shared" si="376"/>
        <v>0</v>
      </c>
      <c r="AZ186" s="195">
        <f t="shared" si="376"/>
        <v>0</v>
      </c>
      <c r="BA186" s="195">
        <f t="shared" si="376"/>
        <v>0</v>
      </c>
      <c r="BB186" s="195">
        <f t="shared" si="376"/>
        <v>0</v>
      </c>
      <c r="BC186" s="195">
        <f t="shared" si="376"/>
        <v>0</v>
      </c>
      <c r="BD186" s="195">
        <f t="shared" si="376"/>
        <v>0</v>
      </c>
      <c r="BE186" s="195">
        <f t="shared" si="376"/>
        <v>0</v>
      </c>
      <c r="BF186" s="195">
        <f t="shared" si="376"/>
        <v>0</v>
      </c>
      <c r="BG186" s="195">
        <f t="shared" si="376"/>
        <v>31.08</v>
      </c>
      <c r="BH186" s="195">
        <f t="shared" si="376"/>
        <v>68.789999999999992</v>
      </c>
      <c r="BI186" s="195">
        <f t="shared" si="376"/>
        <v>66.570000000000007</v>
      </c>
      <c r="BJ186" s="195">
        <f>SUM(BJ183:BJ185)</f>
        <v>68.789999999999992</v>
      </c>
      <c r="BK186" s="195">
        <f>SUM(BK183:BK185)</f>
        <v>235.23</v>
      </c>
      <c r="BL186" s="195">
        <f t="shared" si="376"/>
        <v>235.23</v>
      </c>
      <c r="BM186" s="195">
        <f t="shared" si="376"/>
        <v>68.789999999999992</v>
      </c>
      <c r="BN186" s="195">
        <f>SUM(BN183:BN185)</f>
        <v>62.13</v>
      </c>
      <c r="BO186" s="195">
        <f t="shared" si="376"/>
        <v>68.789999999999992</v>
      </c>
      <c r="BP186" s="195">
        <f t="shared" si="376"/>
        <v>66.570000000000007</v>
      </c>
      <c r="BQ186" s="195">
        <f t="shared" si="376"/>
        <v>68.789999999999992</v>
      </c>
      <c r="BR186" s="195">
        <f t="shared" si="376"/>
        <v>66.570000000000007</v>
      </c>
      <c r="BS186" s="195">
        <f t="shared" ref="BS186:DQ186" si="377">SUM(BS183:BS185)</f>
        <v>68.789999999999992</v>
      </c>
      <c r="BT186" s="195">
        <f t="shared" si="377"/>
        <v>68.789999999999992</v>
      </c>
      <c r="BU186" s="195">
        <f t="shared" si="377"/>
        <v>66.570000000000007</v>
      </c>
      <c r="BV186" s="195">
        <f>SUM(BV183:BV185)</f>
        <v>68.789999999999992</v>
      </c>
      <c r="BW186" s="195">
        <f t="shared" si="377"/>
        <v>66.570000000000007</v>
      </c>
      <c r="BX186" s="195">
        <f t="shared" si="377"/>
        <v>68.789999999999992</v>
      </c>
      <c r="BY186" s="195">
        <f>SUM(BY183:BY185)</f>
        <v>809.94</v>
      </c>
      <c r="BZ186" s="195">
        <f t="shared" si="377"/>
        <v>1045.17</v>
      </c>
      <c r="CA186" s="195">
        <f t="shared" si="377"/>
        <v>68.789999999999992</v>
      </c>
      <c r="CB186" s="195">
        <f t="shared" si="377"/>
        <v>64.349999999999994</v>
      </c>
      <c r="CC186" s="195">
        <f t="shared" si="377"/>
        <v>68.789999999999992</v>
      </c>
      <c r="CD186" s="195">
        <f t="shared" si="377"/>
        <v>66.570000000000007</v>
      </c>
      <c r="CE186" s="195">
        <f t="shared" si="377"/>
        <v>68.789999999999992</v>
      </c>
      <c r="CF186" s="195">
        <f t="shared" si="377"/>
        <v>66.570000000000007</v>
      </c>
      <c r="CG186" s="195">
        <f t="shared" si="377"/>
        <v>68.789999999999992</v>
      </c>
      <c r="CH186" s="195">
        <f t="shared" si="377"/>
        <v>68.789999999999992</v>
      </c>
      <c r="CI186" s="195">
        <f t="shared" si="377"/>
        <v>66.570000000000007</v>
      </c>
      <c r="CJ186" s="195">
        <f t="shared" si="377"/>
        <v>68.789999999999992</v>
      </c>
      <c r="CK186" s="195">
        <f t="shared" si="377"/>
        <v>66.570000000000007</v>
      </c>
      <c r="CL186" s="195">
        <f t="shared" si="377"/>
        <v>68.789999999999992</v>
      </c>
      <c r="CM186" s="195">
        <f t="shared" si="377"/>
        <v>812.16000000000008</v>
      </c>
      <c r="CN186" s="195">
        <f t="shared" si="377"/>
        <v>1857.33</v>
      </c>
      <c r="CO186" s="195">
        <f t="shared" si="377"/>
        <v>68.789999999999992</v>
      </c>
      <c r="CP186" s="195">
        <f t="shared" si="377"/>
        <v>62.13</v>
      </c>
      <c r="CQ186" s="195">
        <f t="shared" si="377"/>
        <v>68.789999999999992</v>
      </c>
      <c r="CR186" s="195">
        <f t="shared" si="377"/>
        <v>66.570000000000007</v>
      </c>
      <c r="CS186" s="195">
        <f t="shared" si="377"/>
        <v>68.789999999999992</v>
      </c>
      <c r="CT186" s="195">
        <f t="shared" si="377"/>
        <v>66.570000000000007</v>
      </c>
      <c r="CU186" s="195">
        <f t="shared" si="377"/>
        <v>68.789999999999992</v>
      </c>
      <c r="CV186" s="195">
        <f t="shared" si="377"/>
        <v>68.789999999999992</v>
      </c>
      <c r="CW186" s="195">
        <f t="shared" si="377"/>
        <v>66.570000000000007</v>
      </c>
      <c r="CX186" s="195">
        <f t="shared" si="377"/>
        <v>68.789999999999992</v>
      </c>
      <c r="CY186" s="195">
        <f t="shared" si="377"/>
        <v>66.570000000000007</v>
      </c>
      <c r="CZ186" s="195">
        <f t="shared" si="377"/>
        <v>68.789999999999992</v>
      </c>
      <c r="DA186" s="195">
        <f t="shared" si="377"/>
        <v>809.94</v>
      </c>
      <c r="DB186" s="195">
        <f t="shared" si="377"/>
        <v>2667.27</v>
      </c>
      <c r="DC186" s="195">
        <f t="shared" si="377"/>
        <v>68.789999999999992</v>
      </c>
      <c r="DD186" s="195">
        <f t="shared" si="377"/>
        <v>62.13</v>
      </c>
      <c r="DE186" s="195">
        <f t="shared" si="377"/>
        <v>68.789999999999992</v>
      </c>
      <c r="DF186" s="195">
        <f t="shared" si="377"/>
        <v>66.570000000000007</v>
      </c>
      <c r="DG186" s="195">
        <f t="shared" si="377"/>
        <v>68.789999999999992</v>
      </c>
      <c r="DH186" s="195">
        <f t="shared" si="377"/>
        <v>66.570000000000007</v>
      </c>
      <c r="DI186" s="195">
        <f t="shared" si="377"/>
        <v>68.789999999999992</v>
      </c>
      <c r="DJ186" s="195">
        <f t="shared" si="377"/>
        <v>68.789999999999992</v>
      </c>
      <c r="DK186" s="195">
        <f t="shared" si="377"/>
        <v>66.570000000000007</v>
      </c>
      <c r="DL186" s="195">
        <f t="shared" si="377"/>
        <v>68.789999999999992</v>
      </c>
      <c r="DM186" s="195">
        <f t="shared" si="377"/>
        <v>66.570000000000007</v>
      </c>
      <c r="DN186" s="195">
        <f t="shared" si="377"/>
        <v>68.789999999999992</v>
      </c>
      <c r="DO186" s="195">
        <f t="shared" si="377"/>
        <v>809.94</v>
      </c>
      <c r="DP186" s="195">
        <f>SUM(DP183:DP185)</f>
        <v>3477.21</v>
      </c>
      <c r="DQ186" s="195">
        <f t="shared" si="377"/>
        <v>1022.7900000000002</v>
      </c>
    </row>
    <row r="187" spans="1:122" ht="12" customHeight="1" x14ac:dyDescent="0.15">
      <c r="A187" s="335" t="s">
        <v>446</v>
      </c>
      <c r="B187" s="336"/>
      <c r="C187" s="336"/>
      <c r="D187" s="196"/>
      <c r="E187" s="196"/>
      <c r="F187" s="197"/>
      <c r="G187" s="198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9"/>
      <c r="BK187" s="198"/>
      <c r="BL187" s="198"/>
      <c r="BM187" s="198"/>
      <c r="BN187" s="198"/>
      <c r="BO187" s="198"/>
      <c r="BP187" s="198"/>
      <c r="BQ187" s="198"/>
      <c r="BR187" s="198"/>
      <c r="BS187" s="198"/>
      <c r="BT187" s="198"/>
      <c r="BU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L187" s="198"/>
      <c r="CM187" s="198"/>
      <c r="CN187" s="198"/>
      <c r="CO187" s="198"/>
      <c r="CP187" s="198"/>
      <c r="CQ187" s="198"/>
      <c r="CR187" s="198"/>
      <c r="CS187" s="200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H187" s="198"/>
      <c r="DI187" s="198"/>
      <c r="DJ187" s="198"/>
      <c r="DK187" s="198"/>
      <c r="DL187" s="198"/>
      <c r="DM187" s="198"/>
      <c r="DN187" s="198"/>
      <c r="DO187" s="198"/>
      <c r="DP187" s="198"/>
      <c r="DQ187" s="198"/>
    </row>
    <row r="188" spans="1:122" ht="50.25" thickBot="1" x14ac:dyDescent="0.2">
      <c r="A188" s="10">
        <v>41264</v>
      </c>
      <c r="B188" s="11" t="s">
        <v>1003</v>
      </c>
      <c r="C188" s="11" t="s">
        <v>1004</v>
      </c>
      <c r="D188" s="6" t="s">
        <v>94</v>
      </c>
      <c r="E188" s="6" t="s">
        <v>97</v>
      </c>
      <c r="F188" s="139">
        <v>25786.68</v>
      </c>
      <c r="G188" s="65">
        <f>(F188*0.1)</f>
        <v>2578.6680000000001</v>
      </c>
      <c r="H188" s="65">
        <f>(F188*0.9)</f>
        <v>23208.012000000002</v>
      </c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>
        <f>N188+O188+P188+Q188+R188+S188+T188+U188</f>
        <v>0</v>
      </c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>
        <f>ROUND((H188/10/365*10),2)</f>
        <v>63.58</v>
      </c>
      <c r="AI188" s="65">
        <f>SUM(W188:AH188)</f>
        <v>63.58</v>
      </c>
      <c r="AJ188" s="65">
        <f>ROUND((V188+W188+X188+Y188+Z188+AA188+AB188+AC188+AD188+AE188+AF188+AG188+AH188),2)</f>
        <v>63.58</v>
      </c>
      <c r="AK188" s="65">
        <f>ROUND((H188/10/365*31),2)</f>
        <v>197.11</v>
      </c>
      <c r="AL188" s="65">
        <f>ROUND((H188/10/365*28),2)</f>
        <v>178.03</v>
      </c>
      <c r="AM188" s="65">
        <f>ROUND((H188/10/365*31),2)</f>
        <v>197.11</v>
      </c>
      <c r="AN188" s="65">
        <f>ROUND((H188/10/365*30),2)</f>
        <v>190.75</v>
      </c>
      <c r="AO188" s="65">
        <f>ROUND((H188/10/365*31),2)</f>
        <v>197.11</v>
      </c>
      <c r="AP188" s="65">
        <f>ROUND((H188/10/365*30),2)</f>
        <v>190.75</v>
      </c>
      <c r="AQ188" s="65">
        <f>ROUND((H188/10/365*31),2)</f>
        <v>197.11</v>
      </c>
      <c r="AR188" s="65">
        <f>ROUND((H188/10/365*31),2)</f>
        <v>197.11</v>
      </c>
      <c r="AS188" s="65">
        <f>ROUND((H188/10/365*30),2)</f>
        <v>190.75</v>
      </c>
      <c r="AT188" s="65">
        <f>ROUND((H188/10/365*31),2)</f>
        <v>197.11</v>
      </c>
      <c r="AU188" s="65">
        <f>ROUND((H188/10/365*30),2)</f>
        <v>190.75</v>
      </c>
      <c r="AV188" s="65">
        <f>ROUND((H188/10/365*31),2)</f>
        <v>197.11</v>
      </c>
      <c r="AW188" s="65">
        <f>SUM(AK188:AV188)</f>
        <v>2320.8000000000006</v>
      </c>
      <c r="AX188" s="65">
        <f>ROUND((AJ188+AK188+AL188+AM188+AN188+AO188+AP188+AQ188+AR188+AS188+AT188+AU188+AV188),2)</f>
        <v>2384.38</v>
      </c>
      <c r="AY188" s="65">
        <f>ROUND((H188/10/365*31),2)</f>
        <v>197.11</v>
      </c>
      <c r="AZ188" s="65">
        <f>ROUND((H188/10/365*28),2)</f>
        <v>178.03</v>
      </c>
      <c r="BA188" s="65">
        <f>ROUND((H188/10/365*31),2)</f>
        <v>197.11</v>
      </c>
      <c r="BB188" s="65">
        <f>ROUND((H188/10/365*30),2)</f>
        <v>190.75</v>
      </c>
      <c r="BC188" s="65">
        <f>ROUND((H188/10/365*31),2)</f>
        <v>197.11</v>
      </c>
      <c r="BD188" s="65">
        <f>ROUND((H188/10/365*30),2)</f>
        <v>190.75</v>
      </c>
      <c r="BE188" s="65">
        <f>ROUND((H188/10/365*31),2)</f>
        <v>197.11</v>
      </c>
      <c r="BF188" s="65">
        <f>ROUND((H188/10/365*31),2)</f>
        <v>197.11</v>
      </c>
      <c r="BG188" s="65">
        <f>ROUND((H188/10/365*30),2)</f>
        <v>190.75</v>
      </c>
      <c r="BH188" s="65">
        <f>ROUND((H188/10/365*31),2)</f>
        <v>197.11</v>
      </c>
      <c r="BI188" s="65">
        <f>ROUND((H188/10/365*30),2)</f>
        <v>190.75</v>
      </c>
      <c r="BJ188" s="65">
        <f>ROUND((H188/10/365*31),2)</f>
        <v>197.11</v>
      </c>
      <c r="BK188" s="65">
        <f>SUM(AY188:BJ188)</f>
        <v>2320.8000000000006</v>
      </c>
      <c r="BL188" s="65">
        <f>ROUND((AX188+BK188),2)</f>
        <v>4705.18</v>
      </c>
      <c r="BM188" s="65">
        <f>ROUND((H188/10/365*31),2)</f>
        <v>197.11</v>
      </c>
      <c r="BN188" s="65">
        <f>ROUND((H188/10/365*28),2)</f>
        <v>178.03</v>
      </c>
      <c r="BO188" s="65">
        <f>ROUND((H188/10/365*31),2)</f>
        <v>197.11</v>
      </c>
      <c r="BP188" s="65">
        <f>ROUND((H188/10/365*30),2)</f>
        <v>190.75</v>
      </c>
      <c r="BQ188" s="65">
        <f>ROUND((H188/10/365*31),2)</f>
        <v>197.11</v>
      </c>
      <c r="BR188" s="65">
        <f>ROUND((H188/10/365*30),2)</f>
        <v>190.75</v>
      </c>
      <c r="BS188" s="65">
        <f>ROUND((H188/10/365*31),2)</f>
        <v>197.11</v>
      </c>
      <c r="BT188" s="65">
        <f>ROUND((H188/10/365*31),2)</f>
        <v>197.11</v>
      </c>
      <c r="BU188" s="65">
        <f>ROUND((H188/10/365*30),2)</f>
        <v>190.75</v>
      </c>
      <c r="BV188" s="65">
        <f>ROUND((H188/10/365*31),2)</f>
        <v>197.11</v>
      </c>
      <c r="BW188" s="65">
        <f>ROUND((H188/10/365*30),2)</f>
        <v>190.75</v>
      </c>
      <c r="BX188" s="65">
        <f>ROUND((H188/10/365*31),2)</f>
        <v>197.11</v>
      </c>
      <c r="BY188" s="65">
        <f>SUM(BM188:BX188)</f>
        <v>2320.8000000000006</v>
      </c>
      <c r="BZ188" s="65">
        <f>ROUND((BL188+BY188),2)</f>
        <v>7025.98</v>
      </c>
      <c r="CA188" s="65">
        <f>ROUND((H188/10/365*31),2)</f>
        <v>197.11</v>
      </c>
      <c r="CB188" s="65">
        <f>ROUND((H188/10/365*29),2)</f>
        <v>184.39</v>
      </c>
      <c r="CC188" s="65">
        <f>ROUND((H188/10/365*31),2)</f>
        <v>197.11</v>
      </c>
      <c r="CD188" s="65">
        <f>ROUND((H188/10/365*30),2)</f>
        <v>190.75</v>
      </c>
      <c r="CE188" s="65">
        <f>ROUND((H188/10/365*31),2)</f>
        <v>197.11</v>
      </c>
      <c r="CF188" s="65">
        <f>ROUND((H188/10/365*30),2)</f>
        <v>190.75</v>
      </c>
      <c r="CG188" s="65">
        <f>ROUND((H188/10/365*31),2)</f>
        <v>197.11</v>
      </c>
      <c r="CH188" s="65">
        <f>ROUND((H188/10/365*31),2)</f>
        <v>197.11</v>
      </c>
      <c r="CI188" s="65">
        <f>ROUND((H188/10/365*30),2)</f>
        <v>190.75</v>
      </c>
      <c r="CJ188" s="65">
        <f>ROUND((H188/10/365*31),2)</f>
        <v>197.11</v>
      </c>
      <c r="CK188" s="65">
        <f>ROUND((H188/10/365*30),2)</f>
        <v>190.75</v>
      </c>
      <c r="CL188" s="65">
        <f>ROUND((H188/10/365*31),2)</f>
        <v>197.11</v>
      </c>
      <c r="CM188" s="65">
        <f>SUM(CA188:CL188)</f>
        <v>2327.1600000000003</v>
      </c>
      <c r="CN188" s="66">
        <f>ROUND((BZ188+CM188),2)</f>
        <v>9353.14</v>
      </c>
      <c r="CO188" s="65">
        <f>ROUND((H188/10/365*31),2)</f>
        <v>197.11</v>
      </c>
      <c r="CP188" s="65">
        <f>ROUND((H188/10/365*28),2)</f>
        <v>178.03</v>
      </c>
      <c r="CQ188" s="65">
        <f>ROUND((H188/10/365*31),2)</f>
        <v>197.11</v>
      </c>
      <c r="CR188" s="65">
        <f>ROUND((H188/10/365*30),2)</f>
        <v>190.75</v>
      </c>
      <c r="CS188" s="67">
        <f>ROUND((H188/10/365*31),2)</f>
        <v>197.11</v>
      </c>
      <c r="CT188" s="65">
        <f>ROUND((H188/10/365*30),2)</f>
        <v>190.75</v>
      </c>
      <c r="CU188" s="65">
        <f>ROUND((H188/10/365*31),2)</f>
        <v>197.11</v>
      </c>
      <c r="CV188" s="65">
        <f>ROUND((H188/10/365*31),2)</f>
        <v>197.11</v>
      </c>
      <c r="CW188" s="65">
        <f>ROUND((H188/10/365*30),2)</f>
        <v>190.75</v>
      </c>
      <c r="CX188" s="65">
        <f>ROUND((H188/10/365*31),2)</f>
        <v>197.11</v>
      </c>
      <c r="CY188" s="65">
        <f>ROUND((H188/10/365*30),2)</f>
        <v>190.75</v>
      </c>
      <c r="CZ188" s="65">
        <f>ROUND((H188/10/365*31),2)</f>
        <v>197.11</v>
      </c>
      <c r="DA188" s="66">
        <f>SUM(CO188:CZ188)</f>
        <v>2320.8000000000006</v>
      </c>
      <c r="DB188" s="66">
        <f>ROUND((CN188+DA188),2)</f>
        <v>11673.94</v>
      </c>
      <c r="DC188" s="65">
        <f>ROUND((H188/10/365*31),2)</f>
        <v>197.11</v>
      </c>
      <c r="DD188" s="65">
        <f>ROUND((H188/10/365*28),2)</f>
        <v>178.03</v>
      </c>
      <c r="DE188" s="65">
        <f>ROUND((H188/10/365*31),2)</f>
        <v>197.11</v>
      </c>
      <c r="DF188" s="65">
        <f>ROUND((H188/10/365*30),2)</f>
        <v>190.75</v>
      </c>
      <c r="DG188" s="65">
        <f>ROUND((H188/10/365*31),2)</f>
        <v>197.11</v>
      </c>
      <c r="DH188" s="65">
        <f>ROUND((H188/10/365*30),2)</f>
        <v>190.75</v>
      </c>
      <c r="DI188" s="65">
        <f>ROUND((H188/10/365*31),2)</f>
        <v>197.11</v>
      </c>
      <c r="DJ188" s="65">
        <f>ROUND((H188/10/365*31),2)</f>
        <v>197.11</v>
      </c>
      <c r="DK188" s="65">
        <f>ROUND((H188/10/365*30),2)</f>
        <v>190.75</v>
      </c>
      <c r="DL188" s="65">
        <f>ROUND((H188/10/365*31),2)</f>
        <v>197.11</v>
      </c>
      <c r="DM188" s="65">
        <f>ROUND((H188/10/365*30),2)</f>
        <v>190.75</v>
      </c>
      <c r="DN188" s="65">
        <f>ROUND((H188/10/365*31),2)</f>
        <v>197.11</v>
      </c>
      <c r="DO188" s="66">
        <f>SUM(DC188:DN188)</f>
        <v>2320.8000000000006</v>
      </c>
      <c r="DP188" s="65">
        <f>ROUND((DB188+DC188+DD188+DE188+DF188+DG188+DH188+DI188+DJ188+DK188+DL188+DM188+DN188),2)</f>
        <v>13994.74</v>
      </c>
      <c r="DQ188" s="65">
        <f>SUM(F188-DP188)</f>
        <v>11791.94</v>
      </c>
      <c r="DR188" s="201"/>
    </row>
    <row r="189" spans="1:122" ht="12.75" customHeight="1" thickBot="1" x14ac:dyDescent="0.2">
      <c r="A189" s="189" t="s">
        <v>444</v>
      </c>
      <c r="B189" s="189"/>
      <c r="C189" s="189"/>
      <c r="D189" s="189"/>
      <c r="E189" s="189"/>
      <c r="F189" s="191">
        <f>SUM(F188)</f>
        <v>25786.68</v>
      </c>
      <c r="G189" s="195">
        <f t="shared" ref="G189:BR189" si="378">SUM(G188)</f>
        <v>2578.6680000000001</v>
      </c>
      <c r="H189" s="195">
        <f t="shared" si="378"/>
        <v>23208.012000000002</v>
      </c>
      <c r="I189" s="195">
        <f t="shared" si="378"/>
        <v>0</v>
      </c>
      <c r="J189" s="195">
        <f t="shared" si="378"/>
        <v>0</v>
      </c>
      <c r="K189" s="195">
        <f t="shared" si="378"/>
        <v>0</v>
      </c>
      <c r="L189" s="195">
        <f t="shared" si="378"/>
        <v>0</v>
      </c>
      <c r="M189" s="195">
        <f t="shared" si="378"/>
        <v>0</v>
      </c>
      <c r="N189" s="195">
        <f t="shared" si="378"/>
        <v>0</v>
      </c>
      <c r="O189" s="195">
        <f t="shared" si="378"/>
        <v>0</v>
      </c>
      <c r="P189" s="195">
        <f t="shared" si="378"/>
        <v>0</v>
      </c>
      <c r="Q189" s="195">
        <f t="shared" si="378"/>
        <v>0</v>
      </c>
      <c r="R189" s="195">
        <f t="shared" si="378"/>
        <v>0</v>
      </c>
      <c r="S189" s="195">
        <f t="shared" si="378"/>
        <v>0</v>
      </c>
      <c r="T189" s="195">
        <f t="shared" si="378"/>
        <v>0</v>
      </c>
      <c r="U189" s="195">
        <f t="shared" si="378"/>
        <v>0</v>
      </c>
      <c r="V189" s="195">
        <f t="shared" si="378"/>
        <v>0</v>
      </c>
      <c r="W189" s="195">
        <f t="shared" si="378"/>
        <v>0</v>
      </c>
      <c r="X189" s="195">
        <f t="shared" si="378"/>
        <v>0</v>
      </c>
      <c r="Y189" s="195">
        <f t="shared" si="378"/>
        <v>0</v>
      </c>
      <c r="Z189" s="195">
        <f t="shared" si="378"/>
        <v>0</v>
      </c>
      <c r="AA189" s="195">
        <f t="shared" si="378"/>
        <v>0</v>
      </c>
      <c r="AB189" s="195">
        <f t="shared" si="378"/>
        <v>0</v>
      </c>
      <c r="AC189" s="195">
        <f t="shared" si="378"/>
        <v>0</v>
      </c>
      <c r="AD189" s="195">
        <f t="shared" si="378"/>
        <v>0</v>
      </c>
      <c r="AE189" s="195">
        <f t="shared" si="378"/>
        <v>0</v>
      </c>
      <c r="AF189" s="195">
        <f t="shared" si="378"/>
        <v>0</v>
      </c>
      <c r="AG189" s="195">
        <f t="shared" si="378"/>
        <v>0</v>
      </c>
      <c r="AH189" s="195">
        <f t="shared" si="378"/>
        <v>63.58</v>
      </c>
      <c r="AI189" s="195">
        <f t="shared" si="378"/>
        <v>63.58</v>
      </c>
      <c r="AJ189" s="195">
        <f t="shared" si="378"/>
        <v>63.58</v>
      </c>
      <c r="AK189" s="195">
        <f t="shared" si="378"/>
        <v>197.11</v>
      </c>
      <c r="AL189" s="195">
        <f t="shared" si="378"/>
        <v>178.03</v>
      </c>
      <c r="AM189" s="195">
        <f t="shared" si="378"/>
        <v>197.11</v>
      </c>
      <c r="AN189" s="195">
        <f t="shared" si="378"/>
        <v>190.75</v>
      </c>
      <c r="AO189" s="195">
        <f t="shared" si="378"/>
        <v>197.11</v>
      </c>
      <c r="AP189" s="195">
        <f t="shared" si="378"/>
        <v>190.75</v>
      </c>
      <c r="AQ189" s="195">
        <f t="shared" si="378"/>
        <v>197.11</v>
      </c>
      <c r="AR189" s="195">
        <f t="shared" si="378"/>
        <v>197.11</v>
      </c>
      <c r="AS189" s="195">
        <f t="shared" si="378"/>
        <v>190.75</v>
      </c>
      <c r="AT189" s="195">
        <f t="shared" si="378"/>
        <v>197.11</v>
      </c>
      <c r="AU189" s="195">
        <f t="shared" si="378"/>
        <v>190.75</v>
      </c>
      <c r="AV189" s="195">
        <f t="shared" si="378"/>
        <v>197.11</v>
      </c>
      <c r="AW189" s="195">
        <f t="shared" si="378"/>
        <v>2320.8000000000006</v>
      </c>
      <c r="AX189" s="195">
        <f t="shared" si="378"/>
        <v>2384.38</v>
      </c>
      <c r="AY189" s="195">
        <f t="shared" si="378"/>
        <v>197.11</v>
      </c>
      <c r="AZ189" s="195">
        <f t="shared" si="378"/>
        <v>178.03</v>
      </c>
      <c r="BA189" s="195">
        <f t="shared" si="378"/>
        <v>197.11</v>
      </c>
      <c r="BB189" s="195">
        <f t="shared" si="378"/>
        <v>190.75</v>
      </c>
      <c r="BC189" s="195">
        <f t="shared" si="378"/>
        <v>197.11</v>
      </c>
      <c r="BD189" s="195">
        <f t="shared" si="378"/>
        <v>190.75</v>
      </c>
      <c r="BE189" s="195">
        <f t="shared" si="378"/>
        <v>197.11</v>
      </c>
      <c r="BF189" s="195">
        <f t="shared" si="378"/>
        <v>197.11</v>
      </c>
      <c r="BG189" s="195">
        <f t="shared" si="378"/>
        <v>190.75</v>
      </c>
      <c r="BH189" s="195">
        <f t="shared" si="378"/>
        <v>197.11</v>
      </c>
      <c r="BI189" s="195">
        <f t="shared" si="378"/>
        <v>190.75</v>
      </c>
      <c r="BJ189" s="195">
        <f t="shared" si="378"/>
        <v>197.11</v>
      </c>
      <c r="BK189" s="195">
        <f t="shared" si="378"/>
        <v>2320.8000000000006</v>
      </c>
      <c r="BL189" s="195">
        <f t="shared" si="378"/>
        <v>4705.18</v>
      </c>
      <c r="BM189" s="195">
        <f t="shared" si="378"/>
        <v>197.11</v>
      </c>
      <c r="BN189" s="195">
        <f t="shared" si="378"/>
        <v>178.03</v>
      </c>
      <c r="BO189" s="195">
        <f t="shared" si="378"/>
        <v>197.11</v>
      </c>
      <c r="BP189" s="195">
        <f t="shared" si="378"/>
        <v>190.75</v>
      </c>
      <c r="BQ189" s="195">
        <f t="shared" si="378"/>
        <v>197.11</v>
      </c>
      <c r="BR189" s="195">
        <f t="shared" si="378"/>
        <v>190.75</v>
      </c>
      <c r="BS189" s="195">
        <f t="shared" ref="BS189:DQ189" si="379">SUM(BS188)</f>
        <v>197.11</v>
      </c>
      <c r="BT189" s="195">
        <f t="shared" si="379"/>
        <v>197.11</v>
      </c>
      <c r="BU189" s="195">
        <f t="shared" si="379"/>
        <v>190.75</v>
      </c>
      <c r="BV189" s="195">
        <f t="shared" si="379"/>
        <v>197.11</v>
      </c>
      <c r="BW189" s="195">
        <f t="shared" si="379"/>
        <v>190.75</v>
      </c>
      <c r="BX189" s="195">
        <f t="shared" si="379"/>
        <v>197.11</v>
      </c>
      <c r="BY189" s="195">
        <f t="shared" si="379"/>
        <v>2320.8000000000006</v>
      </c>
      <c r="BZ189" s="195">
        <f t="shared" si="379"/>
        <v>7025.98</v>
      </c>
      <c r="CA189" s="195">
        <f t="shared" si="379"/>
        <v>197.11</v>
      </c>
      <c r="CB189" s="195">
        <f t="shared" si="379"/>
        <v>184.39</v>
      </c>
      <c r="CC189" s="195">
        <f t="shared" si="379"/>
        <v>197.11</v>
      </c>
      <c r="CD189" s="195">
        <f t="shared" si="379"/>
        <v>190.75</v>
      </c>
      <c r="CE189" s="195">
        <f t="shared" si="379"/>
        <v>197.11</v>
      </c>
      <c r="CF189" s="195">
        <f t="shared" si="379"/>
        <v>190.75</v>
      </c>
      <c r="CG189" s="195">
        <f t="shared" si="379"/>
        <v>197.11</v>
      </c>
      <c r="CH189" s="195">
        <f t="shared" si="379"/>
        <v>197.11</v>
      </c>
      <c r="CI189" s="195">
        <f t="shared" si="379"/>
        <v>190.75</v>
      </c>
      <c r="CJ189" s="195">
        <f t="shared" si="379"/>
        <v>197.11</v>
      </c>
      <c r="CK189" s="195">
        <f t="shared" si="379"/>
        <v>190.75</v>
      </c>
      <c r="CL189" s="195">
        <f t="shared" si="379"/>
        <v>197.11</v>
      </c>
      <c r="CM189" s="195">
        <f t="shared" si="379"/>
        <v>2327.1600000000003</v>
      </c>
      <c r="CN189" s="195">
        <f t="shared" si="379"/>
        <v>9353.14</v>
      </c>
      <c r="CO189" s="195">
        <f t="shared" si="379"/>
        <v>197.11</v>
      </c>
      <c r="CP189" s="195">
        <f t="shared" si="379"/>
        <v>178.03</v>
      </c>
      <c r="CQ189" s="195">
        <f t="shared" si="379"/>
        <v>197.11</v>
      </c>
      <c r="CR189" s="195">
        <f t="shared" si="379"/>
        <v>190.75</v>
      </c>
      <c r="CS189" s="195">
        <f t="shared" si="379"/>
        <v>197.11</v>
      </c>
      <c r="CT189" s="195">
        <f t="shared" si="379"/>
        <v>190.75</v>
      </c>
      <c r="CU189" s="195">
        <f t="shared" si="379"/>
        <v>197.11</v>
      </c>
      <c r="CV189" s="195">
        <f t="shared" si="379"/>
        <v>197.11</v>
      </c>
      <c r="CW189" s="195">
        <f t="shared" si="379"/>
        <v>190.75</v>
      </c>
      <c r="CX189" s="195">
        <f t="shared" si="379"/>
        <v>197.11</v>
      </c>
      <c r="CY189" s="195">
        <f t="shared" si="379"/>
        <v>190.75</v>
      </c>
      <c r="CZ189" s="195">
        <f t="shared" si="379"/>
        <v>197.11</v>
      </c>
      <c r="DA189" s="195">
        <f t="shared" si="379"/>
        <v>2320.8000000000006</v>
      </c>
      <c r="DB189" s="195">
        <f t="shared" si="379"/>
        <v>11673.94</v>
      </c>
      <c r="DC189" s="195">
        <f t="shared" si="379"/>
        <v>197.11</v>
      </c>
      <c r="DD189" s="195">
        <f t="shared" si="379"/>
        <v>178.03</v>
      </c>
      <c r="DE189" s="195">
        <f t="shared" si="379"/>
        <v>197.11</v>
      </c>
      <c r="DF189" s="195">
        <f t="shared" si="379"/>
        <v>190.75</v>
      </c>
      <c r="DG189" s="195">
        <f t="shared" si="379"/>
        <v>197.11</v>
      </c>
      <c r="DH189" s="195">
        <f t="shared" si="379"/>
        <v>190.75</v>
      </c>
      <c r="DI189" s="195">
        <f t="shared" si="379"/>
        <v>197.11</v>
      </c>
      <c r="DJ189" s="195">
        <f t="shared" si="379"/>
        <v>197.11</v>
      </c>
      <c r="DK189" s="195">
        <f t="shared" si="379"/>
        <v>190.75</v>
      </c>
      <c r="DL189" s="195">
        <f t="shared" si="379"/>
        <v>197.11</v>
      </c>
      <c r="DM189" s="195">
        <f t="shared" si="379"/>
        <v>190.75</v>
      </c>
      <c r="DN189" s="195">
        <f t="shared" si="379"/>
        <v>197.11</v>
      </c>
      <c r="DO189" s="195">
        <f t="shared" si="379"/>
        <v>2320.8000000000006</v>
      </c>
      <c r="DP189" s="195">
        <f t="shared" si="379"/>
        <v>13994.74</v>
      </c>
      <c r="DQ189" s="195">
        <f t="shared" si="379"/>
        <v>11791.94</v>
      </c>
      <c r="DR189" s="201"/>
    </row>
    <row r="190" spans="1:122" ht="8.25" customHeight="1" x14ac:dyDescent="0.15">
      <c r="B190" s="1"/>
      <c r="C190" s="1"/>
      <c r="CS190" s="101"/>
    </row>
    <row r="191" spans="1:122" ht="26.25" customHeight="1" x14ac:dyDescent="0.15">
      <c r="A191" s="337" t="s">
        <v>451</v>
      </c>
      <c r="B191" s="338"/>
      <c r="C191" s="339"/>
      <c r="G191" s="202"/>
      <c r="BV191" s="203"/>
    </row>
    <row r="192" spans="1:122" ht="23.25" customHeight="1" x14ac:dyDescent="0.15">
      <c r="A192" s="340" t="s">
        <v>938</v>
      </c>
      <c r="B192" s="338"/>
      <c r="C192" s="339"/>
      <c r="AP192" s="101">
        <v>10</v>
      </c>
    </row>
    <row r="193" spans="1:121" ht="8.25" customHeight="1" x14ac:dyDescent="0.15">
      <c r="A193" s="97"/>
      <c r="B193" s="95"/>
      <c r="C193" s="96"/>
    </row>
    <row r="194" spans="1:121" ht="8.25" customHeight="1" x14ac:dyDescent="0.15">
      <c r="A194" s="204" t="s">
        <v>452</v>
      </c>
      <c r="B194" s="33"/>
      <c r="C194" s="33"/>
      <c r="D194" s="124" t="s">
        <v>453</v>
      </c>
      <c r="H194" s="124" t="s">
        <v>454</v>
      </c>
      <c r="I194" s="94"/>
      <c r="N194" s="125" t="s">
        <v>453</v>
      </c>
      <c r="O194" s="101" t="s">
        <v>453</v>
      </c>
      <c r="P194" s="101" t="s">
        <v>453</v>
      </c>
      <c r="S194" s="101" t="s">
        <v>453</v>
      </c>
      <c r="T194" s="101" t="s">
        <v>453</v>
      </c>
      <c r="DC194" s="124" t="s">
        <v>454</v>
      </c>
      <c r="DK194" s="124" t="s">
        <v>980</v>
      </c>
    </row>
    <row r="195" spans="1:121" ht="12.75" x14ac:dyDescent="0.2">
      <c r="A195" s="326" t="s">
        <v>455</v>
      </c>
      <c r="B195" s="326"/>
      <c r="C195" s="326"/>
      <c r="D195" s="327" t="s">
        <v>456</v>
      </c>
      <c r="E195" s="328"/>
      <c r="F195" s="328"/>
      <c r="I195" s="94"/>
      <c r="CS195" s="101"/>
      <c r="DK195" s="329" t="s">
        <v>457</v>
      </c>
      <c r="DL195" s="330"/>
      <c r="DM195" s="330"/>
      <c r="DN195" s="330"/>
      <c r="DO195" s="330"/>
      <c r="DP195" s="330"/>
      <c r="DQ195" s="330"/>
    </row>
    <row r="196" spans="1:121" ht="12.75" x14ac:dyDescent="0.2">
      <c r="A196" s="329" t="s">
        <v>458</v>
      </c>
      <c r="B196" s="329"/>
      <c r="C196" s="329"/>
      <c r="D196" s="329" t="s">
        <v>459</v>
      </c>
      <c r="E196" s="329"/>
      <c r="F196" s="329"/>
      <c r="G196" s="94"/>
      <c r="I196" s="94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  <c r="BT196" s="126"/>
      <c r="BU196" s="126"/>
      <c r="BV196" s="126"/>
      <c r="BW196" s="126"/>
      <c r="BX196" s="126"/>
      <c r="BY196" s="126"/>
      <c r="BZ196" s="126"/>
      <c r="CA196" s="126"/>
      <c r="CB196" s="126"/>
      <c r="CC196" s="126"/>
      <c r="CD196" s="126"/>
      <c r="CE196" s="126"/>
      <c r="CF196" s="126"/>
      <c r="CG196" s="126"/>
      <c r="CH196" s="126"/>
      <c r="CI196" s="126"/>
      <c r="CJ196" s="126"/>
      <c r="CK196" s="126"/>
      <c r="CL196" s="126"/>
      <c r="CM196" s="126"/>
      <c r="CN196" s="126"/>
      <c r="CO196" s="126"/>
      <c r="CP196" s="126"/>
      <c r="CQ196" s="126"/>
      <c r="CR196" s="126"/>
      <c r="CS196" s="126"/>
      <c r="CT196" s="126"/>
      <c r="CU196" s="126"/>
      <c r="CV196" s="126"/>
      <c r="CW196" s="126"/>
      <c r="CX196" s="126"/>
      <c r="CY196" s="126"/>
      <c r="CZ196" s="126"/>
      <c r="DA196" s="126"/>
      <c r="DB196" s="126"/>
      <c r="DC196" s="126"/>
      <c r="DD196" s="126"/>
      <c r="DE196" s="126"/>
      <c r="DF196" s="126"/>
      <c r="DG196" s="126"/>
      <c r="DH196" s="126"/>
      <c r="DI196" s="126"/>
      <c r="DJ196" s="126"/>
      <c r="DK196" s="329" t="s">
        <v>460</v>
      </c>
      <c r="DL196" s="330"/>
      <c r="DM196" s="330"/>
      <c r="DN196" s="330"/>
      <c r="DO196" s="330"/>
      <c r="DP196" s="330"/>
      <c r="DQ196" s="330"/>
    </row>
    <row r="197" spans="1:121" ht="8.25" customHeight="1" x14ac:dyDescent="0.15">
      <c r="B197" s="1"/>
      <c r="C197" s="1"/>
      <c r="CS197" s="101"/>
    </row>
    <row r="198" spans="1:121" ht="8.25" x14ac:dyDescent="0.15">
      <c r="B198" s="1"/>
      <c r="C198" s="1"/>
      <c r="D198" s="1"/>
      <c r="E198" s="1"/>
      <c r="F198" s="205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</row>
    <row r="199" spans="1:121" ht="8.25" customHeight="1" x14ac:dyDescent="0.15">
      <c r="B199" s="1"/>
      <c r="C199" s="1"/>
      <c r="CS199" s="101"/>
    </row>
    <row r="200" spans="1:121" ht="8.25" x14ac:dyDescent="0.15">
      <c r="B200" s="1"/>
      <c r="C200" s="1"/>
      <c r="CS200" s="101"/>
    </row>
    <row r="201" spans="1:121" ht="8.25" x14ac:dyDescent="0.15">
      <c r="B201" s="1"/>
      <c r="C201" s="1"/>
      <c r="CS201" s="101"/>
    </row>
    <row r="202" spans="1:121" ht="6.75" customHeight="1" x14ac:dyDescent="0.15">
      <c r="B202" s="1"/>
      <c r="C202" s="1"/>
      <c r="CS202" s="10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</row>
    <row r="203" spans="1:121" ht="15" customHeight="1" x14ac:dyDescent="0.15">
      <c r="B203" s="1"/>
      <c r="C203" s="1"/>
      <c r="CS203" s="10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</row>
    <row r="204" spans="1:121" ht="8.25" x14ac:dyDescent="0.15">
      <c r="B204" s="1"/>
      <c r="C204" s="1"/>
      <c r="CS204" s="10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</row>
    <row r="205" spans="1:121" ht="8.25" x14ac:dyDescent="0.15">
      <c r="B205" s="1"/>
      <c r="C205" s="1"/>
      <c r="CS205" s="10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</row>
    <row r="206" spans="1:121" ht="8.25" x14ac:dyDescent="0.15"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</row>
    <row r="207" spans="1:121" ht="8.25" x14ac:dyDescent="0.15">
      <c r="B207" s="1"/>
      <c r="C207" s="1"/>
      <c r="CS207" s="10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</row>
    <row r="208" spans="1:121" ht="8.25" x14ac:dyDescent="0.15"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</row>
    <row r="209" spans="98:121" s="1" customFormat="1" ht="8.25" x14ac:dyDescent="0.15"/>
    <row r="210" spans="98:121" s="1" customFormat="1" ht="8.25" x14ac:dyDescent="0.15"/>
    <row r="211" spans="98:121" s="1" customFormat="1" ht="8.25" x14ac:dyDescent="0.15"/>
    <row r="212" spans="98:121" s="1" customFormat="1" ht="8.25" x14ac:dyDescent="0.15"/>
    <row r="213" spans="98:121" s="1" customFormat="1" ht="8.25" x14ac:dyDescent="0.15"/>
    <row r="214" spans="98:121" s="1" customFormat="1" ht="8.25" x14ac:dyDescent="0.15"/>
    <row r="215" spans="98:121" s="1" customFormat="1" ht="8.25" x14ac:dyDescent="0.15"/>
    <row r="216" spans="98:121" s="1" customFormat="1" ht="8.25" x14ac:dyDescent="0.15"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1"/>
      <c r="DJ216" s="101"/>
      <c r="DK216" s="101"/>
      <c r="DL216" s="101"/>
      <c r="DM216" s="101"/>
      <c r="DN216" s="101"/>
      <c r="DO216" s="101"/>
      <c r="DP216" s="101"/>
      <c r="DQ216" s="101"/>
    </row>
    <row r="217" spans="98:121" s="1" customFormat="1" ht="8.25" x14ac:dyDescent="0.15"/>
    <row r="218" spans="98:121" s="1" customFormat="1" ht="8.25" x14ac:dyDescent="0.15"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/>
      <c r="DD218" s="101"/>
      <c r="DE218" s="101"/>
      <c r="DF218" s="101"/>
      <c r="DG218" s="101"/>
      <c r="DH218" s="101"/>
      <c r="DI218" s="101"/>
      <c r="DJ218" s="101"/>
      <c r="DK218" s="101"/>
      <c r="DL218" s="101"/>
      <c r="DM218" s="101"/>
      <c r="DN218" s="101"/>
      <c r="DO218" s="101"/>
      <c r="DP218" s="101"/>
      <c r="DQ218" s="101"/>
    </row>
    <row r="219" spans="98:121" s="1" customFormat="1" ht="8.25" x14ac:dyDescent="0.15"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/>
      <c r="DD219" s="101"/>
      <c r="DE219" s="101"/>
      <c r="DF219" s="101"/>
      <c r="DG219" s="101"/>
      <c r="DH219" s="101"/>
      <c r="DI219" s="101"/>
      <c r="DJ219" s="101"/>
      <c r="DK219" s="101"/>
      <c r="DL219" s="101"/>
      <c r="DM219" s="101"/>
      <c r="DN219" s="101"/>
      <c r="DO219" s="101"/>
      <c r="DP219" s="101"/>
      <c r="DQ219" s="101"/>
    </row>
    <row r="220" spans="98:121" s="1" customFormat="1" ht="8.25" x14ac:dyDescent="0.15"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/>
      <c r="DD220" s="101"/>
      <c r="DE220" s="101"/>
      <c r="DF220" s="101"/>
      <c r="DG220" s="101"/>
      <c r="DH220" s="101"/>
      <c r="DI220" s="101"/>
      <c r="DJ220" s="101"/>
      <c r="DK220" s="101"/>
      <c r="DL220" s="101"/>
      <c r="DM220" s="101"/>
      <c r="DN220" s="101"/>
      <c r="DO220" s="101"/>
      <c r="DP220" s="101"/>
      <c r="DQ220" s="101"/>
    </row>
    <row r="221" spans="98:121" s="1" customFormat="1" ht="8.25" x14ac:dyDescent="0.15"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</row>
    <row r="222" spans="98:121" s="1" customFormat="1" ht="8.25" x14ac:dyDescent="0.15"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</row>
    <row r="224" spans="98:121" s="1" customFormat="1" ht="8.25" x14ac:dyDescent="0.15"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/>
      <c r="DD224" s="101"/>
      <c r="DE224" s="101"/>
      <c r="DF224" s="101"/>
      <c r="DG224" s="101"/>
      <c r="DH224" s="101"/>
      <c r="DI224" s="101"/>
      <c r="DJ224" s="101"/>
      <c r="DK224" s="101"/>
      <c r="DL224" s="101"/>
      <c r="DM224" s="101"/>
      <c r="DN224" s="101"/>
      <c r="DO224" s="101"/>
      <c r="DP224" s="101"/>
      <c r="DQ224" s="101"/>
    </row>
  </sheetData>
  <mergeCells count="16">
    <mergeCell ref="A3:DQ3"/>
    <mergeCell ref="A6:DQ6"/>
    <mergeCell ref="A79:B79"/>
    <mergeCell ref="A176:E176"/>
    <mergeCell ref="A177:C177"/>
    <mergeCell ref="A181:DQ181"/>
    <mergeCell ref="A182:DQ182"/>
    <mergeCell ref="A187:C187"/>
    <mergeCell ref="A191:C191"/>
    <mergeCell ref="A192:C192"/>
    <mergeCell ref="A195:C195"/>
    <mergeCell ref="D195:F195"/>
    <mergeCell ref="DK195:DQ195"/>
    <mergeCell ref="A196:C196"/>
    <mergeCell ref="D196:F196"/>
    <mergeCell ref="DK196:DQ19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55"/>
  <sheetViews>
    <sheetView tabSelected="1" topLeftCell="B1" workbookViewId="0">
      <selection activeCell="C1" sqref="C1"/>
    </sheetView>
  </sheetViews>
  <sheetFormatPr baseColWidth="10" defaultRowHeight="10.5" customHeight="1" x14ac:dyDescent="0.2"/>
  <cols>
    <col min="1" max="1" width="1.85546875" style="36" customWidth="1"/>
    <col min="2" max="2" width="12.140625" style="34" customWidth="1"/>
    <col min="3" max="3" width="31.5703125" style="100" customWidth="1"/>
    <col min="4" max="4" width="36.85546875" style="35" customWidth="1"/>
    <col min="5" max="5" width="9.5703125" style="206" customWidth="1"/>
    <col min="6" max="6" width="8" style="206" customWidth="1"/>
    <col min="7" max="7" width="10.140625" style="207" customWidth="1"/>
    <col min="8" max="8" width="9.5703125" style="207" customWidth="1"/>
    <col min="9" max="9" width="11.140625" style="207" customWidth="1"/>
    <col min="10" max="31" width="11.42578125" style="207" hidden="1" customWidth="1"/>
    <col min="32" max="32" width="11.42578125" style="208" hidden="1" customWidth="1"/>
    <col min="33" max="36" width="11.42578125" style="207" hidden="1" customWidth="1"/>
    <col min="37" max="38" width="9.140625" style="207" hidden="1" customWidth="1"/>
    <col min="39" max="39" width="9" style="207" customWidth="1"/>
    <col min="40" max="40" width="11" style="207" customWidth="1"/>
    <col min="41" max="124" width="0" style="36" hidden="1" customWidth="1"/>
    <col min="125" max="16384" width="11.42578125" style="36"/>
  </cols>
  <sheetData>
    <row r="1" spans="2:40" ht="9.75" x14ac:dyDescent="0.2"/>
    <row r="2" spans="2:40" ht="13.5" thickBot="1" x14ac:dyDescent="0.25">
      <c r="B2" s="356"/>
      <c r="C2" s="357"/>
      <c r="AC2" s="209"/>
    </row>
    <row r="3" spans="2:40" ht="9.75" customHeight="1" thickBot="1" x14ac:dyDescent="0.2">
      <c r="B3" s="358" t="s">
        <v>1005</v>
      </c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60"/>
    </row>
    <row r="4" spans="2:40" ht="9" x14ac:dyDescent="0.15">
      <c r="B4" s="210" t="s">
        <v>0</v>
      </c>
      <c r="C4" s="211" t="s">
        <v>1</v>
      </c>
      <c r="D4" s="211" t="s">
        <v>2</v>
      </c>
      <c r="E4" s="212" t="s">
        <v>3</v>
      </c>
      <c r="F4" s="212" t="s">
        <v>4</v>
      </c>
      <c r="G4" s="212" t="s">
        <v>5</v>
      </c>
      <c r="H4" s="212" t="s">
        <v>6</v>
      </c>
      <c r="I4" s="212" t="s">
        <v>7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3"/>
      <c r="U4" s="212" t="s">
        <v>8</v>
      </c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4"/>
      <c r="AG4" s="212"/>
      <c r="AH4" s="212"/>
      <c r="AI4" s="212" t="s">
        <v>9</v>
      </c>
      <c r="AJ4" s="212"/>
      <c r="AK4" s="212" t="s">
        <v>9</v>
      </c>
      <c r="AL4" s="212" t="s">
        <v>9</v>
      </c>
      <c r="AM4" s="212" t="s">
        <v>9</v>
      </c>
      <c r="AN4" s="215" t="s">
        <v>9</v>
      </c>
    </row>
    <row r="5" spans="2:40" ht="9" x14ac:dyDescent="0.15">
      <c r="B5" s="37"/>
      <c r="C5" s="38"/>
      <c r="D5" s="39"/>
      <c r="E5" s="216"/>
      <c r="F5" s="216"/>
      <c r="G5" s="217" t="s">
        <v>12</v>
      </c>
      <c r="H5" s="217" t="s">
        <v>13</v>
      </c>
      <c r="I5" s="217" t="s">
        <v>14</v>
      </c>
      <c r="J5" s="217" t="s">
        <v>461</v>
      </c>
      <c r="K5" s="217" t="s">
        <v>462</v>
      </c>
      <c r="L5" s="217" t="s">
        <v>463</v>
      </c>
      <c r="M5" s="217" t="s">
        <v>464</v>
      </c>
      <c r="N5" s="217" t="s">
        <v>465</v>
      </c>
      <c r="O5" s="217" t="s">
        <v>466</v>
      </c>
      <c r="P5" s="217" t="s">
        <v>467</v>
      </c>
      <c r="Q5" s="217">
        <v>1997</v>
      </c>
      <c r="R5" s="217">
        <v>1998</v>
      </c>
      <c r="S5" s="218" t="s">
        <v>15</v>
      </c>
      <c r="T5" s="217">
        <v>2000</v>
      </c>
      <c r="U5" s="217">
        <v>2001</v>
      </c>
      <c r="V5" s="217">
        <v>2002</v>
      </c>
      <c r="W5" s="217">
        <v>2003</v>
      </c>
      <c r="X5" s="217">
        <v>2004</v>
      </c>
      <c r="Y5" s="217">
        <v>2005</v>
      </c>
      <c r="Z5" s="217">
        <v>2006</v>
      </c>
      <c r="AA5" s="217">
        <v>2007</v>
      </c>
      <c r="AB5" s="217">
        <v>2008</v>
      </c>
      <c r="AC5" s="217">
        <v>2009</v>
      </c>
      <c r="AD5" s="217">
        <v>2010</v>
      </c>
      <c r="AE5" s="217">
        <v>2011</v>
      </c>
      <c r="AF5" s="219">
        <v>2012</v>
      </c>
      <c r="AG5" s="217">
        <v>2013</v>
      </c>
      <c r="AH5" s="217">
        <v>2014</v>
      </c>
      <c r="AI5" s="217">
        <v>2015</v>
      </c>
      <c r="AJ5" s="217">
        <v>2016</v>
      </c>
      <c r="AK5" s="217">
        <v>2017</v>
      </c>
      <c r="AL5" s="217">
        <v>2017</v>
      </c>
      <c r="AM5" s="217">
        <v>2018</v>
      </c>
      <c r="AN5" s="220" t="s">
        <v>44</v>
      </c>
    </row>
    <row r="6" spans="2:40" ht="9" x14ac:dyDescent="0.15">
      <c r="B6" s="80" t="s">
        <v>438</v>
      </c>
      <c r="C6" s="221"/>
      <c r="D6" s="50"/>
      <c r="E6" s="222"/>
      <c r="F6" s="222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4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5"/>
    </row>
    <row r="7" spans="2:40" s="43" customFormat="1" ht="9.75" x14ac:dyDescent="0.25">
      <c r="B7" s="40" t="s">
        <v>468</v>
      </c>
      <c r="C7" s="41" t="s">
        <v>469</v>
      </c>
      <c r="D7" s="42" t="s">
        <v>470</v>
      </c>
      <c r="E7" s="226"/>
      <c r="F7" s="226"/>
      <c r="G7" s="75">
        <f>203036.59*1/8.75</f>
        <v>23204.181714285714</v>
      </c>
      <c r="H7" s="75">
        <f t="shared" ref="H7:H14" si="0">(G7*0.1)</f>
        <v>2320.4181714285714</v>
      </c>
      <c r="I7" s="75">
        <f t="shared" ref="I7:I12" si="1">(G7*0.9)</f>
        <v>20883.763542857145</v>
      </c>
      <c r="J7" s="75">
        <v>0</v>
      </c>
      <c r="K7" s="75">
        <v>0</v>
      </c>
      <c r="L7" s="75">
        <v>0</v>
      </c>
      <c r="M7" s="75">
        <v>0</v>
      </c>
      <c r="N7" s="75">
        <v>0</v>
      </c>
      <c r="O7" s="75">
        <v>0</v>
      </c>
      <c r="P7" s="75">
        <v>0</v>
      </c>
      <c r="Q7" s="75">
        <v>29637.78</v>
      </c>
      <c r="R7" s="75">
        <v>36546.589999999997</v>
      </c>
      <c r="S7" s="75">
        <v>36546.589999999997</v>
      </c>
      <c r="T7" s="75">
        <v>36546.61</v>
      </c>
      <c r="U7" s="75">
        <v>4176.75</v>
      </c>
      <c r="V7" s="75">
        <v>789.58</v>
      </c>
      <c r="W7" s="75">
        <v>0</v>
      </c>
      <c r="X7" s="75">
        <v>0</v>
      </c>
      <c r="Y7" s="75">
        <v>0</v>
      </c>
      <c r="Z7" s="75">
        <v>0</v>
      </c>
      <c r="AA7" s="75">
        <v>0</v>
      </c>
      <c r="AB7" s="75">
        <v>0</v>
      </c>
      <c r="AC7" s="75">
        <v>0</v>
      </c>
      <c r="AD7" s="75">
        <v>0</v>
      </c>
      <c r="AE7" s="75">
        <v>0</v>
      </c>
      <c r="AF7" s="227">
        <v>0</v>
      </c>
      <c r="AG7" s="75">
        <v>0</v>
      </c>
      <c r="AH7" s="75"/>
      <c r="AI7" s="75"/>
      <c r="AJ7" s="75"/>
      <c r="AK7" s="75">
        <v>20883.759999999998</v>
      </c>
      <c r="AL7" s="75">
        <v>20883.759999999998</v>
      </c>
      <c r="AM7" s="75">
        <v>20883.759999999998</v>
      </c>
      <c r="AN7" s="75">
        <f t="shared" ref="AN7:AN19" si="2">SUM(AK7)</f>
        <v>20883.759999999998</v>
      </c>
    </row>
    <row r="8" spans="2:40" s="43" customFormat="1" ht="9.75" x14ac:dyDescent="0.25">
      <c r="B8" s="44" t="s">
        <v>471</v>
      </c>
      <c r="C8" s="41" t="s">
        <v>472</v>
      </c>
      <c r="D8" s="42"/>
      <c r="E8" s="226"/>
      <c r="F8" s="226"/>
      <c r="G8" s="75">
        <f>5739/8.75</f>
        <v>655.88571428571424</v>
      </c>
      <c r="H8" s="75">
        <f t="shared" si="0"/>
        <v>65.588571428571427</v>
      </c>
      <c r="I8" s="75">
        <f t="shared" si="1"/>
        <v>590.29714285714283</v>
      </c>
      <c r="J8" s="75"/>
      <c r="K8" s="75"/>
      <c r="L8" s="75"/>
      <c r="M8" s="75"/>
      <c r="N8" s="75"/>
      <c r="O8" s="75"/>
      <c r="P8" s="75"/>
      <c r="Q8" s="75"/>
      <c r="R8" s="75"/>
      <c r="S8" s="75">
        <v>399.06</v>
      </c>
      <c r="T8" s="75">
        <v>1033.03</v>
      </c>
      <c r="U8" s="75">
        <v>118.07</v>
      </c>
      <c r="V8" s="75">
        <v>118.07</v>
      </c>
      <c r="W8" s="75">
        <v>118.06</v>
      </c>
      <c r="X8" s="75">
        <v>72.430000000000007</v>
      </c>
      <c r="Y8" s="75">
        <v>0</v>
      </c>
      <c r="Z8" s="75">
        <v>0</v>
      </c>
      <c r="AA8" s="75">
        <v>0</v>
      </c>
      <c r="AB8" s="75">
        <v>0</v>
      </c>
      <c r="AC8" s="75">
        <v>0</v>
      </c>
      <c r="AD8" s="75">
        <v>0</v>
      </c>
      <c r="AE8" s="75">
        <v>0</v>
      </c>
      <c r="AF8" s="227">
        <v>0</v>
      </c>
      <c r="AG8" s="75">
        <v>0</v>
      </c>
      <c r="AH8" s="75"/>
      <c r="AI8" s="75"/>
      <c r="AJ8" s="75"/>
      <c r="AK8" s="75">
        <v>590.29999999999995</v>
      </c>
      <c r="AL8" s="75">
        <v>590.29999999999995</v>
      </c>
      <c r="AM8" s="75">
        <v>590.29999999999995</v>
      </c>
      <c r="AN8" s="75">
        <f t="shared" si="2"/>
        <v>590.29999999999995</v>
      </c>
    </row>
    <row r="9" spans="2:40" s="43" customFormat="1" ht="9.75" x14ac:dyDescent="0.25">
      <c r="B9" s="44" t="s">
        <v>471</v>
      </c>
      <c r="C9" s="41" t="s">
        <v>472</v>
      </c>
      <c r="D9" s="42"/>
      <c r="E9" s="226"/>
      <c r="F9" s="226"/>
      <c r="G9" s="75">
        <f>5739/8.75</f>
        <v>655.88571428571424</v>
      </c>
      <c r="H9" s="75">
        <f t="shared" si="0"/>
        <v>65.588571428571427</v>
      </c>
      <c r="I9" s="75">
        <f t="shared" si="1"/>
        <v>590.29714285714283</v>
      </c>
      <c r="J9" s="75"/>
      <c r="K9" s="75"/>
      <c r="L9" s="75"/>
      <c r="M9" s="75"/>
      <c r="N9" s="75"/>
      <c r="O9" s="75"/>
      <c r="P9" s="75"/>
      <c r="Q9" s="75"/>
      <c r="R9" s="75"/>
      <c r="S9" s="75">
        <v>399.06</v>
      </c>
      <c r="T9" s="75">
        <v>1033.03</v>
      </c>
      <c r="U9" s="75">
        <v>118.07</v>
      </c>
      <c r="V9" s="75">
        <v>118.07</v>
      </c>
      <c r="W9" s="75">
        <v>118.06</v>
      </c>
      <c r="X9" s="75">
        <v>72.430000000000007</v>
      </c>
      <c r="Y9" s="75">
        <v>0</v>
      </c>
      <c r="Z9" s="75">
        <v>0</v>
      </c>
      <c r="AA9" s="75">
        <v>0</v>
      </c>
      <c r="AB9" s="75">
        <v>0</v>
      </c>
      <c r="AC9" s="75">
        <v>0</v>
      </c>
      <c r="AD9" s="75">
        <v>0</v>
      </c>
      <c r="AE9" s="75">
        <v>0</v>
      </c>
      <c r="AF9" s="227">
        <v>0</v>
      </c>
      <c r="AG9" s="75">
        <v>0</v>
      </c>
      <c r="AH9" s="75"/>
      <c r="AI9" s="75"/>
      <c r="AJ9" s="75"/>
      <c r="AK9" s="75">
        <v>590.29999999999995</v>
      </c>
      <c r="AL9" s="75">
        <v>590.29999999999995</v>
      </c>
      <c r="AM9" s="75">
        <v>590.29999999999995</v>
      </c>
      <c r="AN9" s="75">
        <f t="shared" si="2"/>
        <v>590.29999999999995</v>
      </c>
    </row>
    <row r="10" spans="2:40" s="43" customFormat="1" ht="9.75" x14ac:dyDescent="0.25">
      <c r="B10" s="44" t="s">
        <v>471</v>
      </c>
      <c r="C10" s="41" t="s">
        <v>473</v>
      </c>
      <c r="D10" s="41"/>
      <c r="E10" s="228"/>
      <c r="F10" s="228"/>
      <c r="G10" s="75">
        <f>52536/8.75</f>
        <v>6004.1142857142859</v>
      </c>
      <c r="H10" s="75">
        <f t="shared" si="0"/>
        <v>600.41142857142859</v>
      </c>
      <c r="I10" s="75">
        <f t="shared" si="1"/>
        <v>5403.7028571428573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75">
        <v>0</v>
      </c>
      <c r="P10" s="75">
        <v>0</v>
      </c>
      <c r="Q10" s="75">
        <v>0</v>
      </c>
      <c r="R10" s="75">
        <v>0</v>
      </c>
      <c r="S10" s="75">
        <v>3653.05</v>
      </c>
      <c r="T10" s="75">
        <v>9456.48</v>
      </c>
      <c r="U10" s="75">
        <v>1080.76</v>
      </c>
      <c r="V10" s="75">
        <v>1080.76</v>
      </c>
      <c r="W10" s="75">
        <v>1080.76</v>
      </c>
      <c r="X10" s="75">
        <v>663.19</v>
      </c>
      <c r="Y10" s="75">
        <v>0</v>
      </c>
      <c r="Z10" s="75">
        <v>0</v>
      </c>
      <c r="AA10" s="75">
        <v>0</v>
      </c>
      <c r="AB10" s="75">
        <v>0</v>
      </c>
      <c r="AC10" s="75">
        <v>0</v>
      </c>
      <c r="AD10" s="75">
        <v>0</v>
      </c>
      <c r="AE10" s="75">
        <v>0</v>
      </c>
      <c r="AF10" s="227">
        <v>0</v>
      </c>
      <c r="AG10" s="75">
        <v>0</v>
      </c>
      <c r="AH10" s="75"/>
      <c r="AI10" s="75"/>
      <c r="AJ10" s="75"/>
      <c r="AK10" s="75">
        <v>5403.7</v>
      </c>
      <c r="AL10" s="75">
        <v>5403.7</v>
      </c>
      <c r="AM10" s="75">
        <v>5403.7</v>
      </c>
      <c r="AN10" s="75">
        <f t="shared" si="2"/>
        <v>5403.7</v>
      </c>
    </row>
    <row r="11" spans="2:40" s="43" customFormat="1" ht="9.75" x14ac:dyDescent="0.25">
      <c r="B11" s="44" t="s">
        <v>471</v>
      </c>
      <c r="C11" s="41" t="s">
        <v>474</v>
      </c>
      <c r="D11" s="42"/>
      <c r="E11" s="226"/>
      <c r="F11" s="226"/>
      <c r="G11" s="75">
        <f>5349/8.75</f>
        <v>611.31428571428569</v>
      </c>
      <c r="H11" s="75">
        <f t="shared" si="0"/>
        <v>61.131428571428572</v>
      </c>
      <c r="I11" s="75">
        <f t="shared" si="1"/>
        <v>550.18285714285719</v>
      </c>
      <c r="J11" s="75">
        <v>0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0</v>
      </c>
      <c r="S11" s="75">
        <v>371.94</v>
      </c>
      <c r="T11" s="75">
        <v>962.82</v>
      </c>
      <c r="U11" s="75">
        <v>110.05</v>
      </c>
      <c r="V11" s="75">
        <v>110.05</v>
      </c>
      <c r="W11" s="75">
        <v>110.05</v>
      </c>
      <c r="X11" s="75">
        <v>67.790000000000006</v>
      </c>
      <c r="Y11" s="75">
        <v>0</v>
      </c>
      <c r="Z11" s="75">
        <v>0</v>
      </c>
      <c r="AA11" s="75">
        <v>0</v>
      </c>
      <c r="AB11" s="75">
        <v>0</v>
      </c>
      <c r="AC11" s="75">
        <v>0</v>
      </c>
      <c r="AD11" s="75">
        <v>0</v>
      </c>
      <c r="AE11" s="75">
        <v>0</v>
      </c>
      <c r="AF11" s="227">
        <v>0</v>
      </c>
      <c r="AG11" s="75">
        <v>0</v>
      </c>
      <c r="AH11" s="75"/>
      <c r="AI11" s="75"/>
      <c r="AJ11" s="75"/>
      <c r="AK11" s="75">
        <v>550.17999999999995</v>
      </c>
      <c r="AL11" s="75">
        <v>550.17999999999995</v>
      </c>
      <c r="AM11" s="75">
        <v>550.17999999999995</v>
      </c>
      <c r="AN11" s="75">
        <f t="shared" si="2"/>
        <v>550.17999999999995</v>
      </c>
    </row>
    <row r="12" spans="2:40" s="43" customFormat="1" ht="9.75" x14ac:dyDescent="0.25">
      <c r="B12" s="44" t="s">
        <v>471</v>
      </c>
      <c r="C12" s="41" t="s">
        <v>474</v>
      </c>
      <c r="D12" s="42"/>
      <c r="E12" s="226"/>
      <c r="F12" s="226"/>
      <c r="G12" s="75">
        <f>5349/8.75</f>
        <v>611.31428571428569</v>
      </c>
      <c r="H12" s="75">
        <f t="shared" si="0"/>
        <v>61.131428571428572</v>
      </c>
      <c r="I12" s="75">
        <f t="shared" si="1"/>
        <v>550.18285714285719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75">
        <v>0</v>
      </c>
      <c r="P12" s="75">
        <v>0</v>
      </c>
      <c r="Q12" s="75">
        <v>0</v>
      </c>
      <c r="R12" s="75">
        <v>0</v>
      </c>
      <c r="S12" s="75">
        <v>371.94</v>
      </c>
      <c r="T12" s="75">
        <v>962.82</v>
      </c>
      <c r="U12" s="75">
        <v>110.05</v>
      </c>
      <c r="V12" s="75">
        <v>110.05</v>
      </c>
      <c r="W12" s="75">
        <v>110.05</v>
      </c>
      <c r="X12" s="75">
        <v>67.790000000000006</v>
      </c>
      <c r="Y12" s="75">
        <v>0</v>
      </c>
      <c r="Z12" s="75">
        <v>0</v>
      </c>
      <c r="AA12" s="75">
        <v>0</v>
      </c>
      <c r="AB12" s="75">
        <v>0</v>
      </c>
      <c r="AC12" s="75">
        <v>0</v>
      </c>
      <c r="AD12" s="75">
        <v>0</v>
      </c>
      <c r="AE12" s="75">
        <v>0</v>
      </c>
      <c r="AF12" s="227">
        <v>0</v>
      </c>
      <c r="AG12" s="75">
        <v>0</v>
      </c>
      <c r="AH12" s="75"/>
      <c r="AI12" s="75"/>
      <c r="AJ12" s="75"/>
      <c r="AK12" s="75">
        <v>550.17999999999995</v>
      </c>
      <c r="AL12" s="75">
        <v>550.17999999999995</v>
      </c>
      <c r="AM12" s="75">
        <v>550.17999999999995</v>
      </c>
      <c r="AN12" s="75">
        <f t="shared" si="2"/>
        <v>550.17999999999995</v>
      </c>
    </row>
    <row r="13" spans="2:40" s="43" customFormat="1" ht="9.75" x14ac:dyDescent="0.25">
      <c r="B13" s="44" t="s">
        <v>475</v>
      </c>
      <c r="C13" s="41" t="s">
        <v>476</v>
      </c>
      <c r="D13" s="42"/>
      <c r="E13" s="226"/>
      <c r="F13" s="226"/>
      <c r="G13" s="75">
        <f>8949.6/8.75</f>
        <v>1022.8114285714286</v>
      </c>
      <c r="H13" s="75">
        <f t="shared" si="0"/>
        <v>102.28114285714287</v>
      </c>
      <c r="I13" s="75">
        <f>(G13*0.9)+0.98</f>
        <v>921.51028571428571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167.25</v>
      </c>
      <c r="U13" s="75">
        <v>184.12</v>
      </c>
      <c r="V13" s="75">
        <v>184.12</v>
      </c>
      <c r="W13" s="75">
        <v>184.12</v>
      </c>
      <c r="X13" s="75">
        <v>184.63</v>
      </c>
      <c r="Y13" s="75">
        <v>165.41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227">
        <v>0</v>
      </c>
      <c r="AG13" s="75">
        <v>0</v>
      </c>
      <c r="AH13" s="75"/>
      <c r="AI13" s="75"/>
      <c r="AJ13" s="75"/>
      <c r="AK13" s="75">
        <f>920.53+0.98</f>
        <v>921.51</v>
      </c>
      <c r="AL13" s="75">
        <f>920.53+0.98</f>
        <v>921.51</v>
      </c>
      <c r="AM13" s="75">
        <f>920.53+0.98</f>
        <v>921.51</v>
      </c>
      <c r="AN13" s="75">
        <f t="shared" si="2"/>
        <v>921.51</v>
      </c>
    </row>
    <row r="14" spans="2:40" s="43" customFormat="1" ht="9.75" x14ac:dyDescent="0.25">
      <c r="B14" s="44" t="s">
        <v>477</v>
      </c>
      <c r="C14" s="41" t="s">
        <v>478</v>
      </c>
      <c r="D14" s="42"/>
      <c r="E14" s="226"/>
      <c r="F14" s="226"/>
      <c r="G14" s="75">
        <v>3136.88</v>
      </c>
      <c r="H14" s="75">
        <f t="shared" si="0"/>
        <v>313.68800000000005</v>
      </c>
      <c r="I14" s="75">
        <f>(G14*0.9)</f>
        <v>2823.192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44.86</v>
      </c>
      <c r="W14" s="75">
        <v>564.64</v>
      </c>
      <c r="X14" s="75">
        <v>566.22</v>
      </c>
      <c r="Y14" s="75">
        <v>564.66999999999996</v>
      </c>
      <c r="Z14" s="75">
        <v>564.66999999999996</v>
      </c>
      <c r="AA14" s="75">
        <v>518.13</v>
      </c>
      <c r="AB14" s="75">
        <v>0</v>
      </c>
      <c r="AC14" s="75">
        <v>0</v>
      </c>
      <c r="AD14" s="75">
        <v>0</v>
      </c>
      <c r="AE14" s="75">
        <v>0</v>
      </c>
      <c r="AF14" s="227">
        <v>0</v>
      </c>
      <c r="AG14" s="75">
        <v>0</v>
      </c>
      <c r="AH14" s="75"/>
      <c r="AI14" s="75"/>
      <c r="AJ14" s="75"/>
      <c r="AK14" s="75">
        <f>SUM(V14:AA14)</f>
        <v>2823.19</v>
      </c>
      <c r="AL14" s="75">
        <f>SUM(W14:AB14)</f>
        <v>2778.3300000000004</v>
      </c>
      <c r="AM14" s="75">
        <v>2823.19</v>
      </c>
      <c r="AN14" s="75">
        <f t="shared" si="2"/>
        <v>2823.19</v>
      </c>
    </row>
    <row r="15" spans="2:40" s="43" customFormat="1" ht="16.5" x14ac:dyDescent="0.25">
      <c r="B15" s="44" t="s">
        <v>479</v>
      </c>
      <c r="C15" s="41" t="s">
        <v>480</v>
      </c>
      <c r="D15" s="42" t="s">
        <v>481</v>
      </c>
      <c r="E15" s="226"/>
      <c r="F15" s="226"/>
      <c r="G15" s="75">
        <v>11630</v>
      </c>
      <c r="H15" s="75">
        <f>(G15*0.1)</f>
        <v>1163</v>
      </c>
      <c r="I15" s="75">
        <f>(G15*0.9)</f>
        <v>10467</v>
      </c>
      <c r="J15" s="75">
        <v>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103.24</v>
      </c>
      <c r="Y15" s="75">
        <v>2093.44</v>
      </c>
      <c r="Z15" s="75">
        <v>2093.4299999999998</v>
      </c>
      <c r="AA15" s="75">
        <v>2093.4299999999998</v>
      </c>
      <c r="AB15" s="75">
        <v>2099.16</v>
      </c>
      <c r="AC15" s="75">
        <v>1984.3</v>
      </c>
      <c r="AD15" s="75">
        <v>0</v>
      </c>
      <c r="AE15" s="75">
        <v>0</v>
      </c>
      <c r="AF15" s="227">
        <v>0</v>
      </c>
      <c r="AG15" s="75">
        <v>0</v>
      </c>
      <c r="AH15" s="75"/>
      <c r="AI15" s="75"/>
      <c r="AJ15" s="75"/>
      <c r="AK15" s="75">
        <f>SUM(X15:AD15)</f>
        <v>10466.999999999998</v>
      </c>
      <c r="AL15" s="75">
        <f>SUM(Y15:AE15)</f>
        <v>10363.759999999998</v>
      </c>
      <c r="AM15" s="75">
        <f t="shared" ref="AM15" si="3">SUM(X15:AC15)</f>
        <v>10466.999999999998</v>
      </c>
      <c r="AN15" s="75">
        <f t="shared" si="2"/>
        <v>10466.999999999998</v>
      </c>
    </row>
    <row r="16" spans="2:40" s="43" customFormat="1" ht="9.75" x14ac:dyDescent="0.25">
      <c r="B16" s="45" t="s">
        <v>482</v>
      </c>
      <c r="C16" s="46" t="s">
        <v>483</v>
      </c>
      <c r="D16" s="47"/>
      <c r="E16" s="229"/>
      <c r="F16" s="229"/>
      <c r="G16" s="230">
        <v>34550</v>
      </c>
      <c r="H16" s="230">
        <f>(G16*0.1)</f>
        <v>3455</v>
      </c>
      <c r="I16" s="230">
        <f>(G16*0.9)</f>
        <v>31095</v>
      </c>
      <c r="J16" s="230">
        <v>0</v>
      </c>
      <c r="K16" s="231">
        <v>0</v>
      </c>
      <c r="L16" s="231">
        <v>0</v>
      </c>
      <c r="M16" s="231">
        <v>0</v>
      </c>
      <c r="N16" s="230">
        <v>0</v>
      </c>
      <c r="O16" s="230">
        <v>0</v>
      </c>
      <c r="P16" s="230">
        <v>0</v>
      </c>
      <c r="Q16" s="230">
        <v>0</v>
      </c>
      <c r="R16" s="230">
        <v>0</v>
      </c>
      <c r="S16" s="231">
        <v>0</v>
      </c>
      <c r="T16" s="231">
        <v>0</v>
      </c>
      <c r="U16" s="231">
        <v>0</v>
      </c>
      <c r="V16" s="230">
        <v>0</v>
      </c>
      <c r="W16" s="230">
        <v>0</v>
      </c>
      <c r="X16" s="230">
        <v>0</v>
      </c>
      <c r="Y16" s="230">
        <v>5179.66</v>
      </c>
      <c r="Z16" s="230">
        <v>6219</v>
      </c>
      <c r="AA16" s="230">
        <v>6219</v>
      </c>
      <c r="AB16" s="230">
        <v>6236.04</v>
      </c>
      <c r="AC16" s="230">
        <v>6219</v>
      </c>
      <c r="AD16" s="230">
        <v>1022.3</v>
      </c>
      <c r="AE16" s="230">
        <v>0</v>
      </c>
      <c r="AF16" s="227">
        <v>0</v>
      </c>
      <c r="AG16" s="75">
        <v>0</v>
      </c>
      <c r="AH16" s="75"/>
      <c r="AI16" s="75"/>
      <c r="AJ16" s="75"/>
      <c r="AK16" s="230">
        <f>SUM(Y16:AD16)</f>
        <v>31095</v>
      </c>
      <c r="AL16" s="230">
        <f>SUM(Z16:AE16)</f>
        <v>25915.34</v>
      </c>
      <c r="AM16" s="75">
        <v>31095</v>
      </c>
      <c r="AN16" s="75">
        <f t="shared" si="2"/>
        <v>31095</v>
      </c>
    </row>
    <row r="17" spans="1:40" s="43" customFormat="1" ht="9.75" x14ac:dyDescent="0.25">
      <c r="B17" s="48" t="s">
        <v>484</v>
      </c>
      <c r="C17" s="41" t="s">
        <v>485</v>
      </c>
      <c r="D17" s="42" t="s">
        <v>486</v>
      </c>
      <c r="E17" s="226"/>
      <c r="F17" s="226"/>
      <c r="G17" s="75">
        <v>13156.79</v>
      </c>
      <c r="H17" s="75">
        <f t="shared" ref="H17:H19" si="4">(G17*0.1)</f>
        <v>1315.6790000000001</v>
      </c>
      <c r="I17" s="227">
        <f t="shared" ref="I17:I19" si="5">(G17*0.9)</f>
        <v>11841.111000000001</v>
      </c>
      <c r="J17" s="230"/>
      <c r="K17" s="231"/>
      <c r="L17" s="231"/>
      <c r="M17" s="231"/>
      <c r="N17" s="230"/>
      <c r="O17" s="230"/>
      <c r="P17" s="230"/>
      <c r="Q17" s="230"/>
      <c r="R17" s="230"/>
      <c r="S17" s="231"/>
      <c r="T17" s="231"/>
      <c r="U17" s="231"/>
      <c r="V17" s="230"/>
      <c r="W17" s="230"/>
      <c r="X17" s="230"/>
      <c r="Y17" s="230"/>
      <c r="Z17" s="230"/>
      <c r="AA17" s="230"/>
      <c r="AB17" s="230"/>
      <c r="AC17" s="75">
        <v>635.86</v>
      </c>
      <c r="AD17" s="75">
        <v>2368.25</v>
      </c>
      <c r="AE17" s="75">
        <v>2368.25</v>
      </c>
      <c r="AF17" s="227">
        <v>2374.7399999999998</v>
      </c>
      <c r="AG17" s="75">
        <v>2368.25</v>
      </c>
      <c r="AH17" s="75">
        <v>1725.76</v>
      </c>
      <c r="AI17" s="75"/>
      <c r="AJ17" s="75"/>
      <c r="AK17" s="230">
        <f t="shared" ref="AK17:AL19" si="6">SUM(AC17:AH17)</f>
        <v>11841.11</v>
      </c>
      <c r="AL17" s="230">
        <f t="shared" si="6"/>
        <v>11205.25</v>
      </c>
      <c r="AM17" s="75">
        <v>11841.11</v>
      </c>
      <c r="AN17" s="75">
        <f t="shared" si="2"/>
        <v>11841.11</v>
      </c>
    </row>
    <row r="18" spans="1:40" s="43" customFormat="1" ht="9.75" x14ac:dyDescent="0.25">
      <c r="B18" s="48" t="s">
        <v>484</v>
      </c>
      <c r="C18" s="41" t="s">
        <v>487</v>
      </c>
      <c r="D18" s="42" t="s">
        <v>488</v>
      </c>
      <c r="E18" s="226"/>
      <c r="F18" s="226"/>
      <c r="G18" s="75">
        <v>3101.85</v>
      </c>
      <c r="H18" s="75">
        <f t="shared" si="4"/>
        <v>310.185</v>
      </c>
      <c r="I18" s="227">
        <f t="shared" si="5"/>
        <v>2791.665</v>
      </c>
      <c r="J18" s="230"/>
      <c r="K18" s="231"/>
      <c r="L18" s="231"/>
      <c r="M18" s="231"/>
      <c r="N18" s="230"/>
      <c r="O18" s="230"/>
      <c r="P18" s="230"/>
      <c r="Q18" s="230"/>
      <c r="R18" s="230"/>
      <c r="S18" s="231"/>
      <c r="T18" s="231"/>
      <c r="U18" s="231"/>
      <c r="V18" s="230"/>
      <c r="W18" s="230"/>
      <c r="X18" s="230"/>
      <c r="Y18" s="230"/>
      <c r="Z18" s="230"/>
      <c r="AA18" s="230"/>
      <c r="AB18" s="230"/>
      <c r="AC18" s="75">
        <v>149.91</v>
      </c>
      <c r="AD18" s="75">
        <v>558.33000000000004</v>
      </c>
      <c r="AE18" s="75">
        <v>558.33000000000004</v>
      </c>
      <c r="AF18" s="227">
        <v>559.86</v>
      </c>
      <c r="AG18" s="227">
        <v>558.33000000000004</v>
      </c>
      <c r="AH18" s="75">
        <v>406.9</v>
      </c>
      <c r="AI18" s="75"/>
      <c r="AJ18" s="75"/>
      <c r="AK18" s="230">
        <f t="shared" si="6"/>
        <v>2791.6600000000003</v>
      </c>
      <c r="AL18" s="230">
        <f t="shared" si="6"/>
        <v>2641.75</v>
      </c>
      <c r="AM18" s="75">
        <v>2791.66</v>
      </c>
      <c r="AN18" s="75">
        <f t="shared" si="2"/>
        <v>2791.6600000000003</v>
      </c>
    </row>
    <row r="19" spans="1:40" s="43" customFormat="1" ht="9.75" x14ac:dyDescent="0.25">
      <c r="B19" s="48" t="s">
        <v>484</v>
      </c>
      <c r="C19" s="41" t="s">
        <v>489</v>
      </c>
      <c r="D19" s="42" t="s">
        <v>490</v>
      </c>
      <c r="E19" s="226"/>
      <c r="F19" s="226"/>
      <c r="G19" s="75">
        <v>3911.83</v>
      </c>
      <c r="H19" s="75">
        <f t="shared" si="4"/>
        <v>391.18299999999999</v>
      </c>
      <c r="I19" s="227">
        <f t="shared" si="5"/>
        <v>3520.6469999999999</v>
      </c>
      <c r="J19" s="230"/>
      <c r="K19" s="231"/>
      <c r="L19" s="231"/>
      <c r="M19" s="231"/>
      <c r="N19" s="230"/>
      <c r="O19" s="230"/>
      <c r="P19" s="230"/>
      <c r="Q19" s="230"/>
      <c r="R19" s="230"/>
      <c r="S19" s="231"/>
      <c r="T19" s="231"/>
      <c r="U19" s="231"/>
      <c r="V19" s="230"/>
      <c r="W19" s="230"/>
      <c r="X19" s="230"/>
      <c r="Y19" s="230"/>
      <c r="Z19" s="230"/>
      <c r="AA19" s="230"/>
      <c r="AB19" s="230"/>
      <c r="AC19" s="75">
        <v>189.04</v>
      </c>
      <c r="AD19" s="75">
        <v>704.1</v>
      </c>
      <c r="AE19" s="75">
        <v>704.1</v>
      </c>
      <c r="AF19" s="227">
        <v>706.02</v>
      </c>
      <c r="AG19" s="75">
        <v>704.1</v>
      </c>
      <c r="AH19" s="75">
        <v>513.29</v>
      </c>
      <c r="AI19" s="75"/>
      <c r="AJ19" s="75"/>
      <c r="AK19" s="230">
        <f t="shared" si="6"/>
        <v>3520.65</v>
      </c>
      <c r="AL19" s="230">
        <f t="shared" si="6"/>
        <v>3331.61</v>
      </c>
      <c r="AM19" s="75">
        <v>3520.65</v>
      </c>
      <c r="AN19" s="75">
        <f t="shared" si="2"/>
        <v>3520.65</v>
      </c>
    </row>
    <row r="20" spans="1:40" s="43" customFormat="1" ht="16.5" x14ac:dyDescent="0.25">
      <c r="B20" s="48" t="s">
        <v>491</v>
      </c>
      <c r="C20" s="41" t="s">
        <v>492</v>
      </c>
      <c r="D20" s="42" t="s">
        <v>493</v>
      </c>
      <c r="E20" s="226"/>
      <c r="F20" s="226"/>
      <c r="G20" s="75">
        <v>3150</v>
      </c>
      <c r="H20" s="75">
        <f>(G20*0.1)</f>
        <v>315</v>
      </c>
      <c r="I20" s="227">
        <f>(G20*0.9)</f>
        <v>2835</v>
      </c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232"/>
      <c r="V20" s="232"/>
      <c r="W20" s="75"/>
      <c r="X20" s="75"/>
      <c r="Y20" s="75"/>
      <c r="Z20" s="75"/>
      <c r="AA20" s="75"/>
      <c r="AB20" s="75"/>
      <c r="AC20" s="75"/>
      <c r="AD20" s="75">
        <v>560.79999999999995</v>
      </c>
      <c r="AE20" s="75">
        <v>567.02</v>
      </c>
      <c r="AF20" s="227">
        <v>568.57000000000005</v>
      </c>
      <c r="AG20" s="75">
        <v>567.02</v>
      </c>
      <c r="AH20" s="75">
        <v>567.02</v>
      </c>
      <c r="AI20" s="75"/>
      <c r="AJ20" s="75"/>
      <c r="AK20" s="230">
        <v>2835</v>
      </c>
      <c r="AL20" s="230">
        <v>2835</v>
      </c>
      <c r="AM20" s="75">
        <v>2835</v>
      </c>
      <c r="AN20" s="75">
        <v>2835</v>
      </c>
    </row>
    <row r="21" spans="1:40" s="43" customFormat="1" ht="41.25" x14ac:dyDescent="0.25">
      <c r="B21" s="48" t="s">
        <v>75</v>
      </c>
      <c r="C21" s="41" t="s">
        <v>494</v>
      </c>
      <c r="D21" s="42" t="s">
        <v>495</v>
      </c>
      <c r="E21" s="226"/>
      <c r="F21" s="226"/>
      <c r="G21" s="75">
        <v>16575</v>
      </c>
      <c r="H21" s="75">
        <f>(G21*0.1)</f>
        <v>1657.5</v>
      </c>
      <c r="I21" s="227">
        <f>(G21*0.9)</f>
        <v>14917.5</v>
      </c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232"/>
      <c r="V21" s="232"/>
      <c r="W21" s="75"/>
      <c r="X21" s="75"/>
      <c r="Y21" s="75"/>
      <c r="Z21" s="75"/>
      <c r="AA21" s="75"/>
      <c r="AB21" s="75"/>
      <c r="AC21" s="75"/>
      <c r="AD21" s="75"/>
      <c r="AE21" s="75"/>
      <c r="AF21" s="227"/>
      <c r="AG21" s="75"/>
      <c r="AH21" s="75"/>
      <c r="AI21" s="227" t="e">
        <f>SUM('[1]ENERO-16'!#REF!)</f>
        <v>#REF!</v>
      </c>
      <c r="AJ21" s="227"/>
      <c r="AK21" s="75">
        <v>14917.5</v>
      </c>
      <c r="AL21" s="75">
        <v>14917.5</v>
      </c>
      <c r="AM21" s="75">
        <v>14917.5</v>
      </c>
      <c r="AN21" s="75">
        <v>14917.5</v>
      </c>
    </row>
    <row r="22" spans="1:40" s="43" customFormat="1" ht="17.25" thickBot="1" x14ac:dyDescent="0.3">
      <c r="B22" s="233" t="s">
        <v>496</v>
      </c>
      <c r="C22" s="234" t="s">
        <v>497</v>
      </c>
      <c r="D22" s="235" t="s">
        <v>498</v>
      </c>
      <c r="E22" s="236"/>
      <c r="F22" s="236"/>
      <c r="G22" s="237">
        <v>23989.9</v>
      </c>
      <c r="H22" s="237">
        <f>(G22*0.1)</f>
        <v>2398.9900000000002</v>
      </c>
      <c r="I22" s="238">
        <f>(G22*0.9)</f>
        <v>21590.910000000003</v>
      </c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9"/>
      <c r="V22" s="239"/>
      <c r="W22" s="237"/>
      <c r="X22" s="237"/>
      <c r="Y22" s="237"/>
      <c r="Z22" s="237"/>
      <c r="AA22" s="237"/>
      <c r="AB22" s="237"/>
      <c r="AC22" s="237"/>
      <c r="AD22" s="237"/>
      <c r="AE22" s="237"/>
      <c r="AF22" s="238"/>
      <c r="AG22" s="237"/>
      <c r="AH22" s="237"/>
      <c r="AI22" s="238" t="e">
        <f>SUM('[1]ENERO-16'!#REF!)</f>
        <v>#REF!</v>
      </c>
      <c r="AJ22" s="238"/>
      <c r="AK22" s="237">
        <v>21590.91</v>
      </c>
      <c r="AL22" s="237">
        <v>21590.91</v>
      </c>
      <c r="AM22" s="237">
        <v>21590.91</v>
      </c>
      <c r="AN22" s="237">
        <v>21590.91</v>
      </c>
    </row>
    <row r="23" spans="1:40" s="43" customFormat="1" ht="11.25" x14ac:dyDescent="0.25">
      <c r="A23" s="49"/>
      <c r="B23" s="240" t="s">
        <v>499</v>
      </c>
      <c r="C23" s="241"/>
      <c r="D23" s="242"/>
      <c r="E23" s="243"/>
      <c r="F23" s="243"/>
      <c r="G23" s="244">
        <f>SUM(G7:G22)</f>
        <v>145967.75742857147</v>
      </c>
      <c r="H23" s="244">
        <f>SUM(H7:H22)</f>
        <v>14596.77574285714</v>
      </c>
      <c r="I23" s="244">
        <f>SUM(I7:I22)</f>
        <v>131371.96168571428</v>
      </c>
      <c r="J23" s="244">
        <f t="shared" ref="J23:AC23" si="7">SUM(J7:J16)</f>
        <v>0</v>
      </c>
      <c r="K23" s="244">
        <f t="shared" si="7"/>
        <v>0</v>
      </c>
      <c r="L23" s="244">
        <f t="shared" si="7"/>
        <v>0</v>
      </c>
      <c r="M23" s="244">
        <f t="shared" si="7"/>
        <v>0</v>
      </c>
      <c r="N23" s="244">
        <f t="shared" si="7"/>
        <v>0</v>
      </c>
      <c r="O23" s="244">
        <f t="shared" si="7"/>
        <v>0</v>
      </c>
      <c r="P23" s="244">
        <f t="shared" si="7"/>
        <v>0</v>
      </c>
      <c r="Q23" s="244">
        <f t="shared" si="7"/>
        <v>29637.78</v>
      </c>
      <c r="R23" s="244">
        <f t="shared" si="7"/>
        <v>36546.589999999997</v>
      </c>
      <c r="S23" s="244">
        <f t="shared" si="7"/>
        <v>41741.64</v>
      </c>
      <c r="T23" s="244">
        <f t="shared" si="7"/>
        <v>50162.039999999994</v>
      </c>
      <c r="U23" s="244">
        <f t="shared" si="7"/>
        <v>5897.87</v>
      </c>
      <c r="V23" s="244">
        <f t="shared" si="7"/>
        <v>2555.5600000000004</v>
      </c>
      <c r="W23" s="244">
        <f t="shared" si="7"/>
        <v>2285.7399999999998</v>
      </c>
      <c r="X23" s="244">
        <f t="shared" si="7"/>
        <v>1797.72</v>
      </c>
      <c r="Y23" s="244">
        <f t="shared" si="7"/>
        <v>8003.18</v>
      </c>
      <c r="Z23" s="244">
        <f t="shared" si="7"/>
        <v>8877.1</v>
      </c>
      <c r="AA23" s="244">
        <f t="shared" si="7"/>
        <v>8830.56</v>
      </c>
      <c r="AB23" s="244">
        <f t="shared" si="7"/>
        <v>8335.2000000000007</v>
      </c>
      <c r="AC23" s="244">
        <f t="shared" si="7"/>
        <v>8203.2999999999993</v>
      </c>
      <c r="AD23" s="244">
        <f>SUM(AD15:AD16)</f>
        <v>1022.3</v>
      </c>
      <c r="AE23" s="244">
        <f>SUM(AE15:AE16)</f>
        <v>0</v>
      </c>
      <c r="AF23" s="244">
        <f>SUM(AF15:AF16)</f>
        <v>0</v>
      </c>
      <c r="AG23" s="244">
        <f>SUM(AG15:AG16)</f>
        <v>0</v>
      </c>
      <c r="AH23" s="244"/>
      <c r="AI23" s="244"/>
      <c r="AJ23" s="244"/>
      <c r="AK23" s="244">
        <f>SUM(AK7:AK22)</f>
        <v>131371.94999999998</v>
      </c>
      <c r="AL23" s="244">
        <f>SUM(AL7:AL22)</f>
        <v>125069.38</v>
      </c>
      <c r="AM23" s="244">
        <f>SUM(AM7:AM22)</f>
        <v>131371.94999999998</v>
      </c>
      <c r="AN23" s="245">
        <f>SUM(AN7:AN22)</f>
        <v>131371.94999999998</v>
      </c>
    </row>
    <row r="24" spans="1:40" s="43" customFormat="1" thickBot="1" x14ac:dyDescent="0.3">
      <c r="B24" s="129" t="s">
        <v>500</v>
      </c>
      <c r="C24" s="130"/>
      <c r="D24" s="246"/>
      <c r="E24" s="247"/>
      <c r="F24" s="247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9"/>
    </row>
    <row r="25" spans="1:40" s="43" customFormat="1" ht="9.75" x14ac:dyDescent="0.25">
      <c r="B25" s="250" t="s">
        <v>501</v>
      </c>
      <c r="C25" s="132" t="s">
        <v>502</v>
      </c>
      <c r="D25" s="132" t="s">
        <v>503</v>
      </c>
      <c r="E25" s="251" t="s">
        <v>96</v>
      </c>
      <c r="F25" s="251" t="s">
        <v>504</v>
      </c>
      <c r="G25" s="252">
        <f>10000*1/8.75</f>
        <v>1142.8571428571429</v>
      </c>
      <c r="H25" s="252">
        <f t="shared" ref="H25:H35" si="8">(G25*0.1)</f>
        <v>114.28571428571429</v>
      </c>
      <c r="I25" s="252">
        <f t="shared" ref="I25:I30" si="9">(G25*0.9)</f>
        <v>1028.5714285714287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f>(I25/5/365*120)</f>
        <v>67.632093933463793</v>
      </c>
      <c r="Q25" s="252">
        <v>1800</v>
      </c>
      <c r="R25" s="252">
        <v>1800</v>
      </c>
      <c r="S25" s="252">
        <v>1800</v>
      </c>
      <c r="T25" s="252">
        <v>1800</v>
      </c>
      <c r="U25" s="252">
        <v>198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252">
        <v>0</v>
      </c>
      <c r="AF25" s="253">
        <v>0</v>
      </c>
      <c r="AG25" s="252">
        <v>0</v>
      </c>
      <c r="AH25" s="252"/>
      <c r="AI25" s="252"/>
      <c r="AJ25" s="252"/>
      <c r="AK25" s="252">
        <v>1028.57</v>
      </c>
      <c r="AL25" s="252">
        <v>1028.57</v>
      </c>
      <c r="AM25" s="252">
        <v>1028.57</v>
      </c>
      <c r="AN25" s="252">
        <f t="shared" ref="AN25:AN32" si="10">SUM(AK25)</f>
        <v>1028.57</v>
      </c>
    </row>
    <row r="26" spans="1:40" s="43" customFormat="1" ht="9.75" x14ac:dyDescent="0.25">
      <c r="B26" s="40" t="s">
        <v>501</v>
      </c>
      <c r="C26" s="41" t="s">
        <v>505</v>
      </c>
      <c r="D26" s="41" t="s">
        <v>506</v>
      </c>
      <c r="E26" s="228" t="s">
        <v>507</v>
      </c>
      <c r="F26" s="228" t="s">
        <v>508</v>
      </c>
      <c r="G26" s="75">
        <f>10000*1/8.75</f>
        <v>1142.8571428571429</v>
      </c>
      <c r="H26" s="75">
        <f t="shared" si="8"/>
        <v>114.28571428571429</v>
      </c>
      <c r="I26" s="75">
        <f t="shared" si="9"/>
        <v>1028.5714285714287</v>
      </c>
      <c r="J26" s="75">
        <v>0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f>(I26/5/365*120)</f>
        <v>67.632093933463793</v>
      </c>
      <c r="Q26" s="75">
        <v>1800</v>
      </c>
      <c r="R26" s="75">
        <v>1800</v>
      </c>
      <c r="S26" s="75">
        <v>1800</v>
      </c>
      <c r="T26" s="75">
        <v>1800</v>
      </c>
      <c r="U26" s="75">
        <v>198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227">
        <v>0</v>
      </c>
      <c r="AG26" s="75">
        <v>0</v>
      </c>
      <c r="AH26" s="75"/>
      <c r="AI26" s="75"/>
      <c r="AJ26" s="75"/>
      <c r="AK26" s="75">
        <v>1028.57</v>
      </c>
      <c r="AL26" s="75">
        <v>1028.57</v>
      </c>
      <c r="AM26" s="75">
        <v>1028.57</v>
      </c>
      <c r="AN26" s="75">
        <f t="shared" si="10"/>
        <v>1028.57</v>
      </c>
    </row>
    <row r="27" spans="1:40" s="43" customFormat="1" ht="9.75" x14ac:dyDescent="0.25">
      <c r="B27" s="40" t="s">
        <v>509</v>
      </c>
      <c r="C27" s="41" t="s">
        <v>510</v>
      </c>
      <c r="D27" s="42" t="s">
        <v>511</v>
      </c>
      <c r="E27" s="226" t="s">
        <v>94</v>
      </c>
      <c r="F27" s="226" t="s">
        <v>512</v>
      </c>
      <c r="G27" s="75">
        <f>5500*1/8.75</f>
        <v>628.57142857142856</v>
      </c>
      <c r="H27" s="75">
        <f t="shared" si="8"/>
        <v>62.857142857142861</v>
      </c>
      <c r="I27" s="75">
        <f t="shared" si="9"/>
        <v>565.71428571428567</v>
      </c>
      <c r="J27" s="75">
        <v>0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762.13</v>
      </c>
      <c r="Q27" s="75">
        <v>990</v>
      </c>
      <c r="R27" s="75">
        <v>990</v>
      </c>
      <c r="S27" s="75">
        <v>990</v>
      </c>
      <c r="T27" s="75">
        <v>989.99</v>
      </c>
      <c r="U27" s="75">
        <v>26.04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227">
        <v>0</v>
      </c>
      <c r="AG27" s="75">
        <v>0</v>
      </c>
      <c r="AH27" s="75"/>
      <c r="AI27" s="75"/>
      <c r="AJ27" s="75"/>
      <c r="AK27" s="75">
        <v>565.71</v>
      </c>
      <c r="AL27" s="75">
        <v>565.71</v>
      </c>
      <c r="AM27" s="75">
        <v>565.71</v>
      </c>
      <c r="AN27" s="75">
        <f t="shared" si="10"/>
        <v>565.71</v>
      </c>
    </row>
    <row r="28" spans="1:40" s="43" customFormat="1" ht="16.5" x14ac:dyDescent="0.25">
      <c r="B28" s="40" t="s">
        <v>513</v>
      </c>
      <c r="C28" s="41" t="s">
        <v>514</v>
      </c>
      <c r="D28" s="41" t="s">
        <v>515</v>
      </c>
      <c r="E28" s="228" t="s">
        <v>109</v>
      </c>
      <c r="F28" s="228" t="s">
        <v>516</v>
      </c>
      <c r="G28" s="75">
        <f>10000*1/8.75</f>
        <v>1142.8571428571429</v>
      </c>
      <c r="H28" s="75">
        <f t="shared" si="8"/>
        <v>114.28571428571429</v>
      </c>
      <c r="I28" s="75">
        <f t="shared" si="9"/>
        <v>1028.5714285714287</v>
      </c>
      <c r="J28" s="75">
        <v>0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f>(I28/5/365*361)</f>
        <v>203.45988258317024</v>
      </c>
      <c r="Q28" s="75">
        <v>1800</v>
      </c>
      <c r="R28" s="75">
        <v>1800</v>
      </c>
      <c r="S28" s="75">
        <v>1800</v>
      </c>
      <c r="T28" s="75">
        <v>1800</v>
      </c>
      <c r="U28" s="75">
        <v>182.46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227">
        <v>0</v>
      </c>
      <c r="AG28" s="75">
        <v>0</v>
      </c>
      <c r="AH28" s="75"/>
      <c r="AI28" s="75"/>
      <c r="AJ28" s="75"/>
      <c r="AK28" s="75">
        <v>1028.57</v>
      </c>
      <c r="AL28" s="75">
        <v>1028.57</v>
      </c>
      <c r="AM28" s="75">
        <v>1028.57</v>
      </c>
      <c r="AN28" s="75">
        <f t="shared" si="10"/>
        <v>1028.57</v>
      </c>
    </row>
    <row r="29" spans="1:40" s="43" customFormat="1" ht="9.75" x14ac:dyDescent="0.25">
      <c r="B29" s="40" t="s">
        <v>517</v>
      </c>
      <c r="C29" s="41" t="s">
        <v>518</v>
      </c>
      <c r="D29" s="42" t="s">
        <v>519</v>
      </c>
      <c r="E29" s="226" t="s">
        <v>228</v>
      </c>
      <c r="F29" s="226" t="s">
        <v>520</v>
      </c>
      <c r="G29" s="75">
        <f>8000*1/8.75</f>
        <v>914.28571428571433</v>
      </c>
      <c r="H29" s="75">
        <f t="shared" si="8"/>
        <v>91.428571428571445</v>
      </c>
      <c r="I29" s="75">
        <f t="shared" si="9"/>
        <v>822.85714285714289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f>(I29/5/365*222)</f>
        <v>100.09549902152642</v>
      </c>
      <c r="Q29" s="75">
        <v>1440</v>
      </c>
      <c r="R29" s="75">
        <v>1440</v>
      </c>
      <c r="S29" s="75">
        <v>1440</v>
      </c>
      <c r="T29" s="75">
        <v>1440.01</v>
      </c>
      <c r="U29" s="75">
        <v>153.13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227">
        <v>0</v>
      </c>
      <c r="AG29" s="75">
        <v>0</v>
      </c>
      <c r="AH29" s="75"/>
      <c r="AI29" s="75"/>
      <c r="AJ29" s="75"/>
      <c r="AK29" s="75">
        <v>822.86</v>
      </c>
      <c r="AL29" s="75">
        <v>822.86</v>
      </c>
      <c r="AM29" s="75">
        <v>822.86</v>
      </c>
      <c r="AN29" s="75">
        <f t="shared" si="10"/>
        <v>822.86</v>
      </c>
    </row>
    <row r="30" spans="1:40" s="43" customFormat="1" ht="9.75" x14ac:dyDescent="0.25">
      <c r="B30" s="40" t="s">
        <v>521</v>
      </c>
      <c r="C30" s="41" t="s">
        <v>505</v>
      </c>
      <c r="D30" s="42" t="s">
        <v>522</v>
      </c>
      <c r="E30" s="226" t="s">
        <v>96</v>
      </c>
      <c r="F30" s="226" t="s">
        <v>523</v>
      </c>
      <c r="G30" s="75">
        <f>9864*1/8.75</f>
        <v>1127.3142857142857</v>
      </c>
      <c r="H30" s="75">
        <f t="shared" si="8"/>
        <v>112.73142857142858</v>
      </c>
      <c r="I30" s="75">
        <f t="shared" si="9"/>
        <v>1014.5828571428572</v>
      </c>
      <c r="J30" s="75">
        <v>0</v>
      </c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75">
        <f>(I30/5/365*26)</f>
        <v>14.454331115459883</v>
      </c>
      <c r="Q30" s="75">
        <v>1775.52</v>
      </c>
      <c r="R30" s="75">
        <v>1775.52</v>
      </c>
      <c r="S30" s="75">
        <v>1775.52</v>
      </c>
      <c r="T30" s="75">
        <v>1775.53</v>
      </c>
      <c r="U30" s="75">
        <v>201.26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227">
        <v>0</v>
      </c>
      <c r="AG30" s="75">
        <v>0</v>
      </c>
      <c r="AH30" s="75"/>
      <c r="AI30" s="75"/>
      <c r="AJ30" s="75"/>
      <c r="AK30" s="75">
        <v>1014.58</v>
      </c>
      <c r="AL30" s="75">
        <v>1014.58</v>
      </c>
      <c r="AM30" s="75">
        <v>1014.58</v>
      </c>
      <c r="AN30" s="75">
        <f t="shared" si="10"/>
        <v>1014.58</v>
      </c>
    </row>
    <row r="31" spans="1:40" s="43" customFormat="1" ht="9.75" x14ac:dyDescent="0.25">
      <c r="B31" s="48" t="s">
        <v>524</v>
      </c>
      <c r="C31" s="41" t="s">
        <v>525</v>
      </c>
      <c r="D31" s="42" t="s">
        <v>526</v>
      </c>
      <c r="E31" s="226" t="s">
        <v>192</v>
      </c>
      <c r="F31" s="226" t="s">
        <v>527</v>
      </c>
      <c r="G31" s="75">
        <v>600</v>
      </c>
      <c r="H31" s="75">
        <f t="shared" si="8"/>
        <v>60</v>
      </c>
      <c r="I31" s="227">
        <f>(G31*0.9)</f>
        <v>540</v>
      </c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27"/>
      <c r="X31" s="254"/>
      <c r="Y31" s="227"/>
      <c r="Z31" s="227"/>
      <c r="AA31" s="227"/>
      <c r="AB31" s="75"/>
      <c r="AC31" s="75"/>
      <c r="AD31" s="75"/>
      <c r="AE31" s="75"/>
      <c r="AF31" s="227"/>
      <c r="AG31" s="75"/>
      <c r="AH31" s="75"/>
      <c r="AI31" s="75"/>
      <c r="AJ31" s="75"/>
      <c r="AK31" s="227">
        <v>540</v>
      </c>
      <c r="AL31" s="227">
        <v>540</v>
      </c>
      <c r="AM31" s="227">
        <v>540</v>
      </c>
      <c r="AN31" s="227">
        <f>SUM(AK31)</f>
        <v>540</v>
      </c>
    </row>
    <row r="32" spans="1:40" s="43" customFormat="1" ht="16.5" x14ac:dyDescent="0.25">
      <c r="B32" s="44" t="s">
        <v>528</v>
      </c>
      <c r="C32" s="41" t="s">
        <v>529</v>
      </c>
      <c r="D32" s="42" t="s">
        <v>530</v>
      </c>
      <c r="E32" s="226" t="s">
        <v>139</v>
      </c>
      <c r="F32" s="226" t="s">
        <v>531</v>
      </c>
      <c r="G32" s="75">
        <v>628.57000000000005</v>
      </c>
      <c r="H32" s="75">
        <f t="shared" si="8"/>
        <v>62.857000000000006</v>
      </c>
      <c r="I32" s="75">
        <f>(G32*0.9)-0.1</f>
        <v>565.61300000000006</v>
      </c>
      <c r="J32" s="75">
        <v>0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8.68</v>
      </c>
      <c r="V32" s="75">
        <v>113.15</v>
      </c>
      <c r="W32" s="75">
        <v>113.14</v>
      </c>
      <c r="X32" s="75">
        <v>113.46</v>
      </c>
      <c r="Y32" s="75">
        <v>113.15</v>
      </c>
      <c r="Z32" s="75">
        <v>104.13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227">
        <v>0</v>
      </c>
      <c r="AG32" s="75">
        <v>0</v>
      </c>
      <c r="AH32" s="75"/>
      <c r="AI32" s="75"/>
      <c r="AJ32" s="75"/>
      <c r="AK32" s="75">
        <f>SUM(U32:Z32)-0.1</f>
        <v>565.61</v>
      </c>
      <c r="AL32" s="75">
        <f>SUM(V32:AA32)-0.1</f>
        <v>556.92999999999995</v>
      </c>
      <c r="AM32" s="75">
        <v>565.61</v>
      </c>
      <c r="AN32" s="75">
        <f t="shared" si="10"/>
        <v>565.61</v>
      </c>
    </row>
    <row r="33" spans="2:40" s="43" customFormat="1" ht="57.75" x14ac:dyDescent="0.25">
      <c r="B33" s="51">
        <v>40170</v>
      </c>
      <c r="C33" s="52" t="s">
        <v>532</v>
      </c>
      <c r="D33" s="52" t="s">
        <v>533</v>
      </c>
      <c r="E33" s="255" t="s">
        <v>96</v>
      </c>
      <c r="F33" s="226" t="s">
        <v>534</v>
      </c>
      <c r="G33" s="75">
        <v>690</v>
      </c>
      <c r="H33" s="75">
        <f t="shared" si="8"/>
        <v>69</v>
      </c>
      <c r="I33" s="227">
        <f>(G33*0.9)</f>
        <v>621</v>
      </c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>
        <v>2.72</v>
      </c>
      <c r="U33" s="75">
        <v>124.22</v>
      </c>
      <c r="V33" s="75">
        <v>124.22</v>
      </c>
      <c r="W33" s="75">
        <f>O33+P33+Q33+R33+S33+T33+U33+V33</f>
        <v>251.16</v>
      </c>
      <c r="X33" s="75">
        <f>ROUND((I33/5/365*31),2)</f>
        <v>10.55</v>
      </c>
      <c r="Y33" s="75">
        <f>ROUND((I33/5/365*29),2)</f>
        <v>9.8699999999999992</v>
      </c>
      <c r="Z33" s="256">
        <f>ROUND((I33/5/365*31),2)</f>
        <v>10.55</v>
      </c>
      <c r="AA33" s="256">
        <f>ROUND((I33/5/365*30),2)</f>
        <v>10.210000000000001</v>
      </c>
      <c r="AB33" s="256">
        <f>ROUND((I33/5/365*31),2)</f>
        <v>10.55</v>
      </c>
      <c r="AC33" s="256">
        <f>ROUND((I33/5/365*30),2)</f>
        <v>10.210000000000001</v>
      </c>
      <c r="AD33" s="256">
        <f>ROUND((I33/5/365*31),2)</f>
        <v>10.55</v>
      </c>
      <c r="AE33" s="256">
        <f>ROUND((I33/5/365*31),2)</f>
        <v>10.55</v>
      </c>
      <c r="AF33" s="227">
        <f>ROUND((I33/5/365*30),2)</f>
        <v>10.210000000000001</v>
      </c>
      <c r="AG33" s="256">
        <f>ROUND((I33/5/365*31),2)</f>
        <v>10.55</v>
      </c>
      <c r="AH33" s="256">
        <f>ROUND((I33/5/365*30),2)</f>
        <v>10.210000000000001</v>
      </c>
      <c r="AI33" s="256"/>
      <c r="AJ33" s="256"/>
      <c r="AK33" s="256">
        <v>621</v>
      </c>
      <c r="AL33" s="256">
        <v>621</v>
      </c>
      <c r="AM33" s="256">
        <v>621</v>
      </c>
      <c r="AN33" s="75">
        <v>621</v>
      </c>
    </row>
    <row r="34" spans="2:40" s="43" customFormat="1" ht="41.25" x14ac:dyDescent="0.25">
      <c r="B34" s="53">
        <v>40170</v>
      </c>
      <c r="C34" s="52" t="s">
        <v>532</v>
      </c>
      <c r="D34" s="52" t="s">
        <v>535</v>
      </c>
      <c r="E34" s="255" t="s">
        <v>213</v>
      </c>
      <c r="F34" s="226" t="s">
        <v>536</v>
      </c>
      <c r="G34" s="75">
        <v>660</v>
      </c>
      <c r="H34" s="75">
        <f t="shared" si="8"/>
        <v>66</v>
      </c>
      <c r="I34" s="227">
        <f>(G34*0.9)</f>
        <v>594</v>
      </c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>
        <v>2.6</v>
      </c>
      <c r="U34" s="75">
        <v>118.78</v>
      </c>
      <c r="V34" s="75">
        <v>118.78</v>
      </c>
      <c r="W34" s="75">
        <f>O34+P34+Q34+R34+S34+T34+U34+V34</f>
        <v>240.16</v>
      </c>
      <c r="X34" s="75">
        <f>ROUND((I34/5/365*31),2)</f>
        <v>10.09</v>
      </c>
      <c r="Y34" s="75">
        <f>ROUND((I34/5/365*29),2)</f>
        <v>9.44</v>
      </c>
      <c r="Z34" s="256">
        <f>ROUND((I34/5/365*31),2)</f>
        <v>10.09</v>
      </c>
      <c r="AA34" s="256">
        <f>ROUND((I34/5/365*30),2)</f>
        <v>9.76</v>
      </c>
      <c r="AB34" s="256">
        <f>ROUND((I34/5/365*31),2)</f>
        <v>10.09</v>
      </c>
      <c r="AC34" s="256">
        <f>ROUND((I34/5/365*30),2)</f>
        <v>9.76</v>
      </c>
      <c r="AD34" s="256">
        <f>ROUND((I34/5/365*31),2)</f>
        <v>10.09</v>
      </c>
      <c r="AE34" s="256">
        <f>ROUND((I34/5/365*31),2)</f>
        <v>10.09</v>
      </c>
      <c r="AF34" s="227">
        <f>ROUND((I34/5/365*30),2)</f>
        <v>9.76</v>
      </c>
      <c r="AG34" s="256">
        <f>ROUND((I34/5/365*31),2)</f>
        <v>10.09</v>
      </c>
      <c r="AH34" s="256">
        <f>ROUND((I34/5/365*30),2)</f>
        <v>9.76</v>
      </c>
      <c r="AI34" s="256"/>
      <c r="AJ34" s="256"/>
      <c r="AK34" s="256">
        <v>594</v>
      </c>
      <c r="AL34" s="256">
        <v>594</v>
      </c>
      <c r="AM34" s="256">
        <v>594</v>
      </c>
      <c r="AN34" s="75">
        <v>594</v>
      </c>
    </row>
    <row r="35" spans="2:40" s="43" customFormat="1" ht="16.5" x14ac:dyDescent="0.25">
      <c r="B35" s="54">
        <v>40753</v>
      </c>
      <c r="C35" s="55" t="s">
        <v>537</v>
      </c>
      <c r="D35" s="56" t="s">
        <v>538</v>
      </c>
      <c r="E35" s="257" t="s">
        <v>96</v>
      </c>
      <c r="F35" s="257" t="s">
        <v>539</v>
      </c>
      <c r="G35" s="227">
        <v>1349</v>
      </c>
      <c r="H35" s="227">
        <f t="shared" si="8"/>
        <v>134.9</v>
      </c>
      <c r="I35" s="227">
        <f>(G35*0.9)</f>
        <v>1214.1000000000001</v>
      </c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>
        <v>135.04</v>
      </c>
      <c r="W35" s="227">
        <v>103.11</v>
      </c>
      <c r="X35" s="227">
        <f t="shared" ref="X35" si="11">ROUND((I35/5/365*31),2)</f>
        <v>20.62</v>
      </c>
      <c r="Y35" s="227">
        <f t="shared" ref="Y35" si="12">ROUND((I35/5/365*29),2)</f>
        <v>19.29</v>
      </c>
      <c r="Z35" s="227">
        <f t="shared" ref="Z35" si="13">ROUND((I35/5/365*31),2)</f>
        <v>20.62</v>
      </c>
      <c r="AA35" s="227">
        <f t="shared" ref="AA35" si="14">ROUND((I35/5/365*30),2)</f>
        <v>19.96</v>
      </c>
      <c r="AB35" s="227">
        <f t="shared" ref="AB35" si="15">ROUND((I35/5/365*31),2)</f>
        <v>20.62</v>
      </c>
      <c r="AC35" s="227">
        <f t="shared" ref="AC35" si="16">ROUND((I35/5/365*30),2)</f>
        <v>19.96</v>
      </c>
      <c r="AD35" s="227">
        <f t="shared" ref="AD35" si="17">ROUND((I35/5/365*31),2)</f>
        <v>20.62</v>
      </c>
      <c r="AE35" s="227">
        <f t="shared" ref="AE35" si="18">ROUND((I35/5/365*31),2)</f>
        <v>20.62</v>
      </c>
      <c r="AF35" s="227">
        <f t="shared" ref="AF35" si="19">ROUND((I35/5/365*30),2)</f>
        <v>19.96</v>
      </c>
      <c r="AG35" s="227">
        <f t="shared" ref="AG35" si="20">ROUND((I35/5/365*31),2)</f>
        <v>20.62</v>
      </c>
      <c r="AH35" s="227">
        <f t="shared" ref="AH35" si="21">ROUND((I35/5/365*30),2)</f>
        <v>19.96</v>
      </c>
      <c r="AI35" s="227">
        <f t="shared" ref="AI35" si="22">ROUND((I35/5/365*31),2)</f>
        <v>20.62</v>
      </c>
      <c r="AJ35" s="227"/>
      <c r="AK35" s="75">
        <v>1214.0999999999999</v>
      </c>
      <c r="AL35" s="75">
        <v>1214.0999999999999</v>
      </c>
      <c r="AM35" s="75">
        <v>1214.0999999999999</v>
      </c>
      <c r="AN35" s="227">
        <f>ROUND((I35+J35+K35+L35+M35+N35+O35+P35+Q35+R35+S35+T35+U35),2)</f>
        <v>1214.0999999999999</v>
      </c>
    </row>
    <row r="36" spans="2:40" s="43" customFormat="1" ht="33.75" thickBot="1" x14ac:dyDescent="0.3">
      <c r="B36" s="169">
        <v>41369</v>
      </c>
      <c r="C36" s="258" t="s">
        <v>107</v>
      </c>
      <c r="D36" s="258" t="s">
        <v>108</v>
      </c>
      <c r="E36" s="259" t="s">
        <v>109</v>
      </c>
      <c r="F36" s="259" t="s">
        <v>110</v>
      </c>
      <c r="G36" s="116">
        <v>825</v>
      </c>
      <c r="H36" s="116">
        <f>(G36*0.1)</f>
        <v>82.5</v>
      </c>
      <c r="I36" s="116">
        <f>(G36*0.9)</f>
        <v>742.5</v>
      </c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>
        <f>SUM(X36:AI36)</f>
        <v>0</v>
      </c>
      <c r="AK36" s="116">
        <v>742.5</v>
      </c>
      <c r="AL36" s="116">
        <v>742.5</v>
      </c>
      <c r="AM36" s="116">
        <v>742.5</v>
      </c>
      <c r="AN36" s="116">
        <v>742.5</v>
      </c>
    </row>
    <row r="37" spans="2:40" s="43" customFormat="1" ht="12" thickBot="1" x14ac:dyDescent="0.3">
      <c r="B37" s="260" t="s">
        <v>499</v>
      </c>
      <c r="C37" s="261"/>
      <c r="D37" s="262"/>
      <c r="E37" s="263"/>
      <c r="F37" s="263"/>
      <c r="G37" s="264">
        <f>SUM(G25:G36)</f>
        <v>10851.312857142857</v>
      </c>
      <c r="H37" s="264">
        <f>SUM(H25:H36)</f>
        <v>1085.1312857142857</v>
      </c>
      <c r="I37" s="265">
        <f>SUM(I25:I36)</f>
        <v>9766.0815714285727</v>
      </c>
      <c r="J37" s="264">
        <f t="shared" ref="J37:AG37" si="23">SUM(J25:J32)</f>
        <v>0</v>
      </c>
      <c r="K37" s="264">
        <f t="shared" si="23"/>
        <v>0</v>
      </c>
      <c r="L37" s="264">
        <f t="shared" si="23"/>
        <v>0</v>
      </c>
      <c r="M37" s="264">
        <f t="shared" si="23"/>
        <v>0</v>
      </c>
      <c r="N37" s="264">
        <f t="shared" si="23"/>
        <v>0</v>
      </c>
      <c r="O37" s="264">
        <f t="shared" si="23"/>
        <v>0</v>
      </c>
      <c r="P37" s="264">
        <f t="shared" si="23"/>
        <v>1215.4039005870841</v>
      </c>
      <c r="Q37" s="264">
        <f t="shared" si="23"/>
        <v>9605.52</v>
      </c>
      <c r="R37" s="264">
        <f t="shared" si="23"/>
        <v>9605.52</v>
      </c>
      <c r="S37" s="264">
        <f t="shared" si="23"/>
        <v>9605.52</v>
      </c>
      <c r="T37" s="264">
        <f t="shared" si="23"/>
        <v>9605.5300000000007</v>
      </c>
      <c r="U37" s="264">
        <f t="shared" si="23"/>
        <v>967.56999999999994</v>
      </c>
      <c r="V37" s="264">
        <f t="shared" si="23"/>
        <v>113.15</v>
      </c>
      <c r="W37" s="264">
        <f t="shared" si="23"/>
        <v>113.14</v>
      </c>
      <c r="X37" s="264">
        <f t="shared" si="23"/>
        <v>113.46</v>
      </c>
      <c r="Y37" s="264">
        <f t="shared" si="23"/>
        <v>113.15</v>
      </c>
      <c r="Z37" s="264">
        <f t="shared" si="23"/>
        <v>104.13</v>
      </c>
      <c r="AA37" s="264">
        <f t="shared" si="23"/>
        <v>0</v>
      </c>
      <c r="AB37" s="264">
        <f t="shared" si="23"/>
        <v>0</v>
      </c>
      <c r="AC37" s="264">
        <f t="shared" si="23"/>
        <v>0</v>
      </c>
      <c r="AD37" s="264">
        <f t="shared" si="23"/>
        <v>0</v>
      </c>
      <c r="AE37" s="264">
        <f t="shared" si="23"/>
        <v>0</v>
      </c>
      <c r="AF37" s="264">
        <f t="shared" si="23"/>
        <v>0</v>
      </c>
      <c r="AG37" s="264">
        <f t="shared" si="23"/>
        <v>0</v>
      </c>
      <c r="AH37" s="264"/>
      <c r="AI37" s="264"/>
      <c r="AJ37" s="264"/>
      <c r="AK37" s="264">
        <f>SUM(AK25:AK36)</f>
        <v>9766.07</v>
      </c>
      <c r="AL37" s="264">
        <f>SUM(AL25:AL36)</f>
        <v>9757.39</v>
      </c>
      <c r="AM37" s="265">
        <f>SUM(AM25:AM36)</f>
        <v>9766.07</v>
      </c>
      <c r="AN37" s="266">
        <f>SUM(AN25:AN36)</f>
        <v>9766.07</v>
      </c>
    </row>
    <row r="38" spans="2:40" s="43" customFormat="1" thickBot="1" x14ac:dyDescent="0.3">
      <c r="B38" s="267" t="s">
        <v>540</v>
      </c>
      <c r="C38" s="268"/>
      <c r="D38" s="269"/>
      <c r="E38" s="270"/>
      <c r="F38" s="270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2"/>
    </row>
    <row r="39" spans="2:40" s="43" customFormat="1" ht="9.75" x14ac:dyDescent="0.25">
      <c r="B39" s="131" t="s">
        <v>541</v>
      </c>
      <c r="C39" s="132" t="s">
        <v>542</v>
      </c>
      <c r="D39" s="132" t="s">
        <v>543</v>
      </c>
      <c r="E39" s="251" t="s">
        <v>103</v>
      </c>
      <c r="F39" s="251" t="s">
        <v>544</v>
      </c>
      <c r="G39" s="252">
        <f>6120*1/8.75</f>
        <v>699.42857142857144</v>
      </c>
      <c r="H39" s="252">
        <f t="shared" ref="H39:H49" si="24">(G39*0.1)</f>
        <v>69.94285714285715</v>
      </c>
      <c r="I39" s="252">
        <f t="shared" ref="I39:I49" si="25">(G39*0.9)</f>
        <v>629.48571428571427</v>
      </c>
      <c r="J39" s="273">
        <v>0</v>
      </c>
      <c r="K39" s="252">
        <f>(I39/5/365*203)</f>
        <v>70.019506849315064</v>
      </c>
      <c r="L39" s="252">
        <f t="shared" ref="L39:L41" si="26">(I39/5/365*365)</f>
        <v>125.89714285714285</v>
      </c>
      <c r="M39" s="252">
        <f t="shared" ref="M39:M42" si="27">(I39/5/365*365)</f>
        <v>125.89714285714285</v>
      </c>
      <c r="N39" s="252">
        <f t="shared" ref="N39:N43" si="28">(I39/5/365*365)</f>
        <v>125.89714285714285</v>
      </c>
      <c r="O39" s="252">
        <f t="shared" ref="O39:O43" si="29">(I39/5/365*365)</f>
        <v>125.89714285714285</v>
      </c>
      <c r="P39" s="252">
        <v>488.93</v>
      </c>
      <c r="Q39" s="252">
        <v>0</v>
      </c>
      <c r="R39" s="252">
        <v>0</v>
      </c>
      <c r="S39" s="252">
        <v>0</v>
      </c>
      <c r="T39" s="252">
        <v>0</v>
      </c>
      <c r="U39" s="252">
        <v>629.49</v>
      </c>
      <c r="V39" s="252">
        <v>0</v>
      </c>
      <c r="W39" s="252">
        <v>0</v>
      </c>
      <c r="X39" s="252">
        <v>0</v>
      </c>
      <c r="Y39" s="252">
        <v>0</v>
      </c>
      <c r="Z39" s="252">
        <v>0</v>
      </c>
      <c r="AA39" s="252">
        <v>0</v>
      </c>
      <c r="AB39" s="252">
        <v>0</v>
      </c>
      <c r="AC39" s="252">
        <v>0</v>
      </c>
      <c r="AD39" s="252">
        <v>0</v>
      </c>
      <c r="AE39" s="252">
        <v>0</v>
      </c>
      <c r="AF39" s="253">
        <v>0</v>
      </c>
      <c r="AG39" s="252">
        <v>0</v>
      </c>
      <c r="AH39" s="252"/>
      <c r="AI39" s="252"/>
      <c r="AJ39" s="252"/>
      <c r="AK39" s="252">
        <v>629.49</v>
      </c>
      <c r="AL39" s="252">
        <v>629.49</v>
      </c>
      <c r="AM39" s="252">
        <v>629.49</v>
      </c>
      <c r="AN39" s="252">
        <f t="shared" ref="AN39:AN64" si="30">SUM(AK39)</f>
        <v>629.49</v>
      </c>
    </row>
    <row r="40" spans="2:40" s="43" customFormat="1" ht="9.75" x14ac:dyDescent="0.25">
      <c r="B40" s="40" t="s">
        <v>545</v>
      </c>
      <c r="C40" s="41" t="s">
        <v>546</v>
      </c>
      <c r="D40" s="41" t="s">
        <v>547</v>
      </c>
      <c r="E40" s="228" t="s">
        <v>192</v>
      </c>
      <c r="F40" s="228" t="s">
        <v>548</v>
      </c>
      <c r="G40" s="75">
        <f>5990*1/8.75</f>
        <v>684.57142857142856</v>
      </c>
      <c r="H40" s="75">
        <f t="shared" si="24"/>
        <v>68.457142857142856</v>
      </c>
      <c r="I40" s="75">
        <f t="shared" si="25"/>
        <v>616.11428571428576</v>
      </c>
      <c r="J40" s="274">
        <v>0</v>
      </c>
      <c r="K40" s="75">
        <v>330.85</v>
      </c>
      <c r="L40" s="75">
        <f t="shared" si="26"/>
        <v>123.22285714285715</v>
      </c>
      <c r="M40" s="75">
        <f t="shared" si="27"/>
        <v>123.22285714285715</v>
      </c>
      <c r="N40" s="75">
        <f t="shared" si="28"/>
        <v>123.22285714285715</v>
      </c>
      <c r="O40" s="75">
        <f t="shared" si="29"/>
        <v>123.22285714285715</v>
      </c>
      <c r="P40" s="75">
        <v>747.35</v>
      </c>
      <c r="Q40" s="75">
        <v>0</v>
      </c>
      <c r="R40" s="75">
        <v>0</v>
      </c>
      <c r="S40" s="75">
        <v>0</v>
      </c>
      <c r="T40" s="75">
        <v>0</v>
      </c>
      <c r="U40" s="75">
        <v>616.11</v>
      </c>
      <c r="V40" s="75">
        <v>0</v>
      </c>
      <c r="W40" s="75">
        <v>0</v>
      </c>
      <c r="X40" s="75">
        <v>0</v>
      </c>
      <c r="Y40" s="75">
        <v>0</v>
      </c>
      <c r="Z40" s="75">
        <v>0</v>
      </c>
      <c r="AA40" s="75">
        <v>0</v>
      </c>
      <c r="AB40" s="75">
        <v>0</v>
      </c>
      <c r="AC40" s="75">
        <v>0</v>
      </c>
      <c r="AD40" s="75">
        <v>0</v>
      </c>
      <c r="AE40" s="75">
        <v>0</v>
      </c>
      <c r="AF40" s="227">
        <v>0</v>
      </c>
      <c r="AG40" s="75">
        <v>0</v>
      </c>
      <c r="AH40" s="75"/>
      <c r="AI40" s="75"/>
      <c r="AJ40" s="75"/>
      <c r="AK40" s="75">
        <v>616.11</v>
      </c>
      <c r="AL40" s="75">
        <v>616.11</v>
      </c>
      <c r="AM40" s="75">
        <v>616.11</v>
      </c>
      <c r="AN40" s="75">
        <f t="shared" si="30"/>
        <v>616.11</v>
      </c>
    </row>
    <row r="41" spans="2:40" s="43" customFormat="1" ht="9.75" x14ac:dyDescent="0.25">
      <c r="B41" s="53">
        <v>33563</v>
      </c>
      <c r="C41" s="41" t="s">
        <v>549</v>
      </c>
      <c r="D41" s="41" t="s">
        <v>550</v>
      </c>
      <c r="E41" s="228" t="s">
        <v>200</v>
      </c>
      <c r="F41" s="228" t="s">
        <v>551</v>
      </c>
      <c r="G41" s="75">
        <f>7289*1/8.75</f>
        <v>833.02857142857147</v>
      </c>
      <c r="H41" s="75">
        <f t="shared" si="24"/>
        <v>83.30285714285715</v>
      </c>
      <c r="I41" s="75">
        <f t="shared" si="25"/>
        <v>749.72571428571439</v>
      </c>
      <c r="J41" s="274">
        <v>0</v>
      </c>
      <c r="K41" s="75">
        <f>(I41/5/365*40)</f>
        <v>16.432344422700591</v>
      </c>
      <c r="L41" s="75">
        <f t="shared" si="26"/>
        <v>149.94514285714288</v>
      </c>
      <c r="M41" s="75">
        <f t="shared" si="27"/>
        <v>149.94514285714288</v>
      </c>
      <c r="N41" s="75">
        <f t="shared" si="28"/>
        <v>149.94514285714288</v>
      </c>
      <c r="O41" s="75">
        <f t="shared" si="29"/>
        <v>149.94514285714288</v>
      </c>
      <c r="P41" s="75">
        <f>(I41/5/365*325)</f>
        <v>133.51279843444229</v>
      </c>
      <c r="Q41" s="75">
        <v>0</v>
      </c>
      <c r="R41" s="75">
        <v>0</v>
      </c>
      <c r="S41" s="75">
        <v>0</v>
      </c>
      <c r="T41" s="75">
        <v>0</v>
      </c>
      <c r="U41" s="75">
        <v>749.73</v>
      </c>
      <c r="V41" s="75">
        <v>0</v>
      </c>
      <c r="W41" s="75">
        <v>0</v>
      </c>
      <c r="X41" s="75">
        <v>0</v>
      </c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75">
        <v>0</v>
      </c>
      <c r="AE41" s="75">
        <v>0</v>
      </c>
      <c r="AF41" s="227">
        <v>0</v>
      </c>
      <c r="AG41" s="75">
        <v>0</v>
      </c>
      <c r="AH41" s="75"/>
      <c r="AI41" s="75"/>
      <c r="AJ41" s="75"/>
      <c r="AK41" s="75">
        <v>749.73</v>
      </c>
      <c r="AL41" s="75">
        <v>749.73</v>
      </c>
      <c r="AM41" s="75">
        <v>749.73</v>
      </c>
      <c r="AN41" s="75">
        <f t="shared" si="30"/>
        <v>749.73</v>
      </c>
    </row>
    <row r="42" spans="2:40" s="43" customFormat="1" ht="9.75" x14ac:dyDescent="0.25">
      <c r="B42" s="40" t="s">
        <v>552</v>
      </c>
      <c r="C42" s="41" t="s">
        <v>553</v>
      </c>
      <c r="D42" s="41" t="s">
        <v>554</v>
      </c>
      <c r="E42" s="228" t="s">
        <v>96</v>
      </c>
      <c r="F42" s="228" t="s">
        <v>555</v>
      </c>
      <c r="G42" s="75">
        <f>5380*1/8.75</f>
        <v>614.85714285714289</v>
      </c>
      <c r="H42" s="75">
        <f t="shared" si="24"/>
        <v>61.485714285714295</v>
      </c>
      <c r="I42" s="75">
        <f t="shared" si="25"/>
        <v>553.37142857142862</v>
      </c>
      <c r="J42" s="75">
        <v>0</v>
      </c>
      <c r="K42" s="75">
        <v>0</v>
      </c>
      <c r="L42" s="75">
        <f>(I42/5/365*344)</f>
        <v>104.30672407045012</v>
      </c>
      <c r="M42" s="75">
        <f t="shared" si="27"/>
        <v>110.67428571428573</v>
      </c>
      <c r="N42" s="75">
        <f t="shared" si="28"/>
        <v>110.67428571428573</v>
      </c>
      <c r="O42" s="75">
        <f t="shared" si="29"/>
        <v>110.67428571428573</v>
      </c>
      <c r="P42" s="75">
        <f>(I42/5/365*344)</f>
        <v>104.30672407045012</v>
      </c>
      <c r="Q42" s="75">
        <v>111.43</v>
      </c>
      <c r="R42" s="75">
        <v>0</v>
      </c>
      <c r="S42" s="75">
        <v>0</v>
      </c>
      <c r="T42" s="75">
        <v>0</v>
      </c>
      <c r="U42" s="75">
        <v>553.37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227">
        <v>0</v>
      </c>
      <c r="AG42" s="75">
        <v>0</v>
      </c>
      <c r="AH42" s="75"/>
      <c r="AI42" s="75"/>
      <c r="AJ42" s="75"/>
      <c r="AK42" s="75">
        <v>553.37</v>
      </c>
      <c r="AL42" s="75">
        <v>553.37</v>
      </c>
      <c r="AM42" s="75">
        <v>553.37</v>
      </c>
      <c r="AN42" s="75">
        <f t="shared" si="30"/>
        <v>553.37</v>
      </c>
    </row>
    <row r="43" spans="2:40" s="43" customFormat="1" ht="16.5" x14ac:dyDescent="0.25">
      <c r="B43" s="57">
        <v>34250</v>
      </c>
      <c r="C43" s="41" t="s">
        <v>556</v>
      </c>
      <c r="D43" s="41" t="s">
        <v>557</v>
      </c>
      <c r="E43" s="228" t="s">
        <v>96</v>
      </c>
      <c r="F43" s="228" t="s">
        <v>558</v>
      </c>
      <c r="G43" s="75">
        <f>6000*1/8.75</f>
        <v>685.71428571428567</v>
      </c>
      <c r="H43" s="75">
        <f t="shared" si="24"/>
        <v>68.571428571428569</v>
      </c>
      <c r="I43" s="75">
        <f t="shared" si="25"/>
        <v>617.14285714285711</v>
      </c>
      <c r="J43" s="75">
        <v>0</v>
      </c>
      <c r="K43" s="75">
        <v>0</v>
      </c>
      <c r="L43" s="75">
        <v>0</v>
      </c>
      <c r="M43" s="75">
        <f>(I43/5/365*143)</f>
        <v>48.356947162426607</v>
      </c>
      <c r="N43" s="75">
        <f t="shared" si="28"/>
        <v>123.42857142857142</v>
      </c>
      <c r="O43" s="75">
        <f t="shared" si="29"/>
        <v>123.42857142857142</v>
      </c>
      <c r="P43" s="75">
        <f>(I43/5/365*365)</f>
        <v>123.42857142857142</v>
      </c>
      <c r="Q43" s="75">
        <v>1080</v>
      </c>
      <c r="R43" s="75">
        <v>656.88</v>
      </c>
      <c r="S43" s="75">
        <v>0</v>
      </c>
      <c r="T43" s="75">
        <v>0</v>
      </c>
      <c r="U43" s="75">
        <v>617.14</v>
      </c>
      <c r="V43" s="75">
        <v>0</v>
      </c>
      <c r="W43" s="75">
        <v>0</v>
      </c>
      <c r="X43" s="75">
        <v>0</v>
      </c>
      <c r="Y43" s="75">
        <v>0</v>
      </c>
      <c r="Z43" s="75">
        <v>0</v>
      </c>
      <c r="AA43" s="75">
        <v>0</v>
      </c>
      <c r="AB43" s="75">
        <v>0</v>
      </c>
      <c r="AC43" s="75">
        <v>0</v>
      </c>
      <c r="AD43" s="75">
        <v>0</v>
      </c>
      <c r="AE43" s="75">
        <v>0</v>
      </c>
      <c r="AF43" s="227">
        <v>0</v>
      </c>
      <c r="AG43" s="75">
        <v>0</v>
      </c>
      <c r="AH43" s="75"/>
      <c r="AI43" s="75"/>
      <c r="AJ43" s="75"/>
      <c r="AK43" s="75">
        <v>617.14</v>
      </c>
      <c r="AL43" s="75">
        <v>617.14</v>
      </c>
      <c r="AM43" s="75">
        <v>617.14</v>
      </c>
      <c r="AN43" s="75">
        <f t="shared" si="30"/>
        <v>617.14</v>
      </c>
    </row>
    <row r="44" spans="2:40" s="43" customFormat="1" ht="16.5" x14ac:dyDescent="0.25">
      <c r="B44" s="40" t="s">
        <v>559</v>
      </c>
      <c r="C44" s="41" t="s">
        <v>162</v>
      </c>
      <c r="D44" s="41" t="s">
        <v>560</v>
      </c>
      <c r="E44" s="228" t="s">
        <v>192</v>
      </c>
      <c r="F44" s="228" t="s">
        <v>561</v>
      </c>
      <c r="G44" s="75">
        <f>10000*1/8.75</f>
        <v>1142.8571428571429</v>
      </c>
      <c r="H44" s="75">
        <f t="shared" si="24"/>
        <v>114.28571428571429</v>
      </c>
      <c r="I44" s="75">
        <f t="shared" si="25"/>
        <v>1028.5714285714287</v>
      </c>
      <c r="J44" s="75">
        <v>0</v>
      </c>
      <c r="K44" s="75">
        <v>0</v>
      </c>
      <c r="L44" s="75">
        <v>0</v>
      </c>
      <c r="M44" s="75">
        <v>0</v>
      </c>
      <c r="N44" s="75">
        <v>0</v>
      </c>
      <c r="O44" s="75">
        <f>(I44/5/365*51)</f>
        <v>28.743639921722114</v>
      </c>
      <c r="P44" s="75">
        <v>1800</v>
      </c>
      <c r="Q44" s="75">
        <v>1800</v>
      </c>
      <c r="R44" s="75">
        <v>1800</v>
      </c>
      <c r="S44" s="75">
        <v>1800</v>
      </c>
      <c r="T44" s="75">
        <v>1548.49</v>
      </c>
      <c r="U44" s="75">
        <v>1028.57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227">
        <v>0</v>
      </c>
      <c r="AG44" s="75">
        <v>0</v>
      </c>
      <c r="AH44" s="75"/>
      <c r="AI44" s="75"/>
      <c r="AJ44" s="75"/>
      <c r="AK44" s="75">
        <v>1028.57</v>
      </c>
      <c r="AL44" s="75">
        <v>1028.57</v>
      </c>
      <c r="AM44" s="75">
        <v>1028.57</v>
      </c>
      <c r="AN44" s="75">
        <f t="shared" si="30"/>
        <v>1028.57</v>
      </c>
    </row>
    <row r="45" spans="2:40" s="43" customFormat="1" ht="9.75" x14ac:dyDescent="0.25">
      <c r="B45" s="44" t="s">
        <v>562</v>
      </c>
      <c r="C45" s="41" t="s">
        <v>563</v>
      </c>
      <c r="D45" s="42" t="s">
        <v>564</v>
      </c>
      <c r="E45" s="226" t="s">
        <v>200</v>
      </c>
      <c r="F45" s="226" t="s">
        <v>565</v>
      </c>
      <c r="G45" s="75">
        <v>665.09</v>
      </c>
      <c r="H45" s="75">
        <f t="shared" si="24"/>
        <v>66.509</v>
      </c>
      <c r="I45" s="75">
        <f t="shared" si="25"/>
        <v>598.58100000000002</v>
      </c>
      <c r="J45" s="75">
        <v>0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0</v>
      </c>
      <c r="T45" s="75">
        <v>0</v>
      </c>
      <c r="U45" s="75">
        <v>78.069999999999993</v>
      </c>
      <c r="V45" s="75">
        <v>119.73</v>
      </c>
      <c r="W45" s="75">
        <v>119.72</v>
      </c>
      <c r="X45" s="75">
        <v>120.06</v>
      </c>
      <c r="Y45" s="75">
        <v>119.73</v>
      </c>
      <c r="Z45" s="75">
        <v>41.27</v>
      </c>
      <c r="AA45" s="75">
        <v>0</v>
      </c>
      <c r="AB45" s="75">
        <v>0</v>
      </c>
      <c r="AC45" s="75">
        <v>0</v>
      </c>
      <c r="AD45" s="75">
        <v>0</v>
      </c>
      <c r="AE45" s="75">
        <v>0</v>
      </c>
      <c r="AF45" s="227">
        <v>0</v>
      </c>
      <c r="AG45" s="75">
        <v>0</v>
      </c>
      <c r="AH45" s="75"/>
      <c r="AI45" s="75"/>
      <c r="AJ45" s="75"/>
      <c r="AK45" s="75">
        <v>598.58000000000004</v>
      </c>
      <c r="AL45" s="75">
        <v>598.58000000000004</v>
      </c>
      <c r="AM45" s="75">
        <v>598.58000000000004</v>
      </c>
      <c r="AN45" s="75">
        <f t="shared" si="30"/>
        <v>598.58000000000004</v>
      </c>
    </row>
    <row r="46" spans="2:40" s="43" customFormat="1" ht="16.5" x14ac:dyDescent="0.25">
      <c r="B46" s="44" t="s">
        <v>566</v>
      </c>
      <c r="C46" s="41" t="s">
        <v>111</v>
      </c>
      <c r="D46" s="42" t="s">
        <v>567</v>
      </c>
      <c r="E46" s="226" t="s">
        <v>280</v>
      </c>
      <c r="F46" s="226" t="s">
        <v>568</v>
      </c>
      <c r="G46" s="75">
        <v>1269.22</v>
      </c>
      <c r="H46" s="75">
        <f t="shared" si="24"/>
        <v>126.92200000000001</v>
      </c>
      <c r="I46" s="75">
        <f t="shared" si="25"/>
        <v>1142.298</v>
      </c>
      <c r="J46" s="75">
        <v>0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193.41</v>
      </c>
      <c r="X46" s="75">
        <v>229.07</v>
      </c>
      <c r="Y46" s="75">
        <v>228.45</v>
      </c>
      <c r="Z46" s="75">
        <v>228.45</v>
      </c>
      <c r="AA46" s="75">
        <v>228.45</v>
      </c>
      <c r="AB46" s="75">
        <v>34.47</v>
      </c>
      <c r="AC46" s="75">
        <v>0</v>
      </c>
      <c r="AD46" s="75">
        <v>0</v>
      </c>
      <c r="AE46" s="75">
        <v>0</v>
      </c>
      <c r="AF46" s="227">
        <v>0</v>
      </c>
      <c r="AG46" s="75">
        <v>0</v>
      </c>
      <c r="AH46" s="75"/>
      <c r="AI46" s="75"/>
      <c r="AJ46" s="75"/>
      <c r="AK46" s="75">
        <v>1142.3</v>
      </c>
      <c r="AL46" s="75">
        <v>1142.3</v>
      </c>
      <c r="AM46" s="75">
        <v>1142.3</v>
      </c>
      <c r="AN46" s="75">
        <f t="shared" si="30"/>
        <v>1142.3</v>
      </c>
    </row>
    <row r="47" spans="2:40" s="43" customFormat="1" ht="9.75" x14ac:dyDescent="0.25">
      <c r="B47" s="44" t="s">
        <v>569</v>
      </c>
      <c r="C47" s="41" t="s">
        <v>111</v>
      </c>
      <c r="D47" s="42" t="s">
        <v>570</v>
      </c>
      <c r="E47" s="226" t="s">
        <v>356</v>
      </c>
      <c r="F47" s="226" t="s">
        <v>571</v>
      </c>
      <c r="G47" s="75">
        <v>824.61</v>
      </c>
      <c r="H47" s="75">
        <f t="shared" si="24"/>
        <v>82.461000000000013</v>
      </c>
      <c r="I47" s="75">
        <f t="shared" si="25"/>
        <v>742.149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5">
        <v>0</v>
      </c>
      <c r="U47" s="75">
        <v>0</v>
      </c>
      <c r="V47" s="75">
        <v>0</v>
      </c>
      <c r="W47" s="75">
        <v>94.34</v>
      </c>
      <c r="X47" s="75">
        <v>148.86000000000001</v>
      </c>
      <c r="Y47" s="75">
        <v>148.46</v>
      </c>
      <c r="Z47" s="75">
        <v>148.46</v>
      </c>
      <c r="AA47" s="75">
        <v>148.46</v>
      </c>
      <c r="AB47" s="75">
        <v>53.57</v>
      </c>
      <c r="AC47" s="75">
        <v>0</v>
      </c>
      <c r="AD47" s="75">
        <v>0</v>
      </c>
      <c r="AE47" s="75">
        <v>0</v>
      </c>
      <c r="AF47" s="227">
        <v>0</v>
      </c>
      <c r="AG47" s="75">
        <v>0</v>
      </c>
      <c r="AH47" s="75"/>
      <c r="AI47" s="75"/>
      <c r="AJ47" s="75"/>
      <c r="AK47" s="75">
        <v>742.15</v>
      </c>
      <c r="AL47" s="75">
        <v>742.15</v>
      </c>
      <c r="AM47" s="75">
        <v>742.15</v>
      </c>
      <c r="AN47" s="75">
        <f t="shared" si="30"/>
        <v>742.15</v>
      </c>
    </row>
    <row r="48" spans="2:40" s="43" customFormat="1" ht="16.5" x14ac:dyDescent="0.25">
      <c r="B48" s="44" t="s">
        <v>572</v>
      </c>
      <c r="C48" s="41" t="s">
        <v>573</v>
      </c>
      <c r="D48" s="42" t="s">
        <v>574</v>
      </c>
      <c r="E48" s="226" t="s">
        <v>96</v>
      </c>
      <c r="F48" s="226" t="s">
        <v>575</v>
      </c>
      <c r="G48" s="75">
        <v>640</v>
      </c>
      <c r="H48" s="75">
        <f t="shared" si="24"/>
        <v>64</v>
      </c>
      <c r="I48" s="75">
        <f t="shared" si="25"/>
        <v>576</v>
      </c>
      <c r="J48" s="75">
        <v>0</v>
      </c>
      <c r="K48" s="75">
        <v>0</v>
      </c>
      <c r="L48" s="75">
        <v>0</v>
      </c>
      <c r="M48" s="75">
        <v>0</v>
      </c>
      <c r="N48" s="75">
        <v>0</v>
      </c>
      <c r="O48" s="75">
        <v>0</v>
      </c>
      <c r="P48" s="75">
        <v>0</v>
      </c>
      <c r="Q48" s="75">
        <v>0</v>
      </c>
      <c r="R48" s="75">
        <v>0</v>
      </c>
      <c r="S48" s="75">
        <v>0</v>
      </c>
      <c r="T48" s="75">
        <v>0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5">
        <v>93.72</v>
      </c>
      <c r="AA48" s="75">
        <v>115.18</v>
      </c>
      <c r="AB48" s="75">
        <v>115.49</v>
      </c>
      <c r="AC48" s="75">
        <v>115.18</v>
      </c>
      <c r="AD48" s="75">
        <v>115.18</v>
      </c>
      <c r="AE48" s="75">
        <v>21.25</v>
      </c>
      <c r="AF48" s="227">
        <v>0</v>
      </c>
      <c r="AG48" s="75">
        <v>0</v>
      </c>
      <c r="AH48" s="75"/>
      <c r="AI48" s="75"/>
      <c r="AJ48" s="75"/>
      <c r="AK48" s="75">
        <v>576</v>
      </c>
      <c r="AL48" s="75">
        <v>576</v>
      </c>
      <c r="AM48" s="75">
        <v>576</v>
      </c>
      <c r="AN48" s="75">
        <f t="shared" si="30"/>
        <v>576</v>
      </c>
    </row>
    <row r="49" spans="2:40" s="43" customFormat="1" ht="16.5" x14ac:dyDescent="0.25">
      <c r="B49" s="58" t="s">
        <v>576</v>
      </c>
      <c r="C49" s="41" t="s">
        <v>577</v>
      </c>
      <c r="D49" s="42" t="s">
        <v>578</v>
      </c>
      <c r="E49" s="275" t="s">
        <v>96</v>
      </c>
      <c r="F49" s="275" t="s">
        <v>579</v>
      </c>
      <c r="G49" s="276">
        <v>2160</v>
      </c>
      <c r="H49" s="276">
        <f t="shared" si="24"/>
        <v>216</v>
      </c>
      <c r="I49" s="276">
        <f t="shared" si="25"/>
        <v>1944</v>
      </c>
      <c r="J49" s="276">
        <v>0</v>
      </c>
      <c r="K49" s="276">
        <v>0</v>
      </c>
      <c r="L49" s="276">
        <v>0</v>
      </c>
      <c r="M49" s="276">
        <v>0</v>
      </c>
      <c r="N49" s="276">
        <v>0</v>
      </c>
      <c r="O49" s="276">
        <v>0</v>
      </c>
      <c r="P49" s="276">
        <v>0</v>
      </c>
      <c r="Q49" s="276">
        <v>0</v>
      </c>
      <c r="R49" s="276">
        <v>0</v>
      </c>
      <c r="S49" s="276">
        <v>0</v>
      </c>
      <c r="T49" s="276">
        <v>0</v>
      </c>
      <c r="U49" s="276">
        <v>0</v>
      </c>
      <c r="V49" s="276">
        <v>0</v>
      </c>
      <c r="W49" s="276">
        <v>0</v>
      </c>
      <c r="X49" s="276">
        <v>0</v>
      </c>
      <c r="Y49" s="276">
        <v>0</v>
      </c>
      <c r="Z49" s="276">
        <v>235.42</v>
      </c>
      <c r="AA49" s="276">
        <v>388.81</v>
      </c>
      <c r="AB49" s="276">
        <v>389.87</v>
      </c>
      <c r="AC49" s="276">
        <v>388.81</v>
      </c>
      <c r="AD49" s="276">
        <v>388.81</v>
      </c>
      <c r="AE49" s="75">
        <v>152.28</v>
      </c>
      <c r="AF49" s="227">
        <v>0</v>
      </c>
      <c r="AG49" s="75">
        <v>0</v>
      </c>
      <c r="AH49" s="75"/>
      <c r="AI49" s="75"/>
      <c r="AJ49" s="75"/>
      <c r="AK49" s="276">
        <v>1944</v>
      </c>
      <c r="AL49" s="276">
        <v>1944</v>
      </c>
      <c r="AM49" s="276">
        <v>1944</v>
      </c>
      <c r="AN49" s="276">
        <f t="shared" si="30"/>
        <v>1944</v>
      </c>
    </row>
    <row r="50" spans="2:40" s="43" customFormat="1" ht="9.75" x14ac:dyDescent="0.25">
      <c r="B50" s="44" t="s">
        <v>580</v>
      </c>
      <c r="C50" s="41" t="s">
        <v>581</v>
      </c>
      <c r="D50" s="42" t="s">
        <v>582</v>
      </c>
      <c r="E50" s="226" t="s">
        <v>118</v>
      </c>
      <c r="F50" s="226" t="s">
        <v>583</v>
      </c>
      <c r="G50" s="75">
        <v>1900</v>
      </c>
      <c r="H50" s="75">
        <f>(G50*0.1)</f>
        <v>190</v>
      </c>
      <c r="I50" s="75">
        <f>(G50*0.9)</f>
        <v>1710</v>
      </c>
      <c r="J50" s="75">
        <v>0</v>
      </c>
      <c r="K50" s="75">
        <v>0</v>
      </c>
      <c r="L50" s="75">
        <v>0</v>
      </c>
      <c r="M50" s="75">
        <v>0</v>
      </c>
      <c r="N50" s="75">
        <v>0</v>
      </c>
      <c r="O50" s="75">
        <v>0</v>
      </c>
      <c r="P50" s="75">
        <v>0</v>
      </c>
      <c r="Q50" s="75">
        <v>0</v>
      </c>
      <c r="R50" s="75">
        <v>0</v>
      </c>
      <c r="S50" s="75">
        <v>0</v>
      </c>
      <c r="T50" s="75">
        <v>0</v>
      </c>
      <c r="U50" s="75">
        <v>0</v>
      </c>
      <c r="V50" s="75">
        <v>0</v>
      </c>
      <c r="W50" s="75">
        <v>0</v>
      </c>
      <c r="X50" s="75">
        <v>0</v>
      </c>
      <c r="Y50" s="75">
        <v>0</v>
      </c>
      <c r="Z50" s="75">
        <v>155.55000000000001</v>
      </c>
      <c r="AA50" s="75">
        <v>342.03</v>
      </c>
      <c r="AB50" s="75">
        <v>342.96</v>
      </c>
      <c r="AC50" s="75">
        <v>342.03</v>
      </c>
      <c r="AD50" s="75">
        <v>342.03</v>
      </c>
      <c r="AE50" s="75">
        <v>185.4</v>
      </c>
      <c r="AF50" s="227">
        <v>0</v>
      </c>
      <c r="AG50" s="75">
        <v>0</v>
      </c>
      <c r="AH50" s="75"/>
      <c r="AI50" s="75"/>
      <c r="AJ50" s="75"/>
      <c r="AK50" s="75">
        <f>SUM(Z50:AE50)</f>
        <v>1710</v>
      </c>
      <c r="AL50" s="75">
        <f>SUM(AA50:AF50)</f>
        <v>1554.45</v>
      </c>
      <c r="AM50" s="75">
        <v>1710</v>
      </c>
      <c r="AN50" s="75">
        <f t="shared" si="30"/>
        <v>1710</v>
      </c>
    </row>
    <row r="51" spans="2:40" s="43" customFormat="1" ht="24.75" x14ac:dyDescent="0.25">
      <c r="B51" s="59" t="s">
        <v>584</v>
      </c>
      <c r="C51" s="60" t="s">
        <v>111</v>
      </c>
      <c r="D51" s="61" t="s">
        <v>585</v>
      </c>
      <c r="E51" s="277" t="s">
        <v>172</v>
      </c>
      <c r="F51" s="277" t="s">
        <v>586</v>
      </c>
      <c r="G51" s="227">
        <v>4471.83</v>
      </c>
      <c r="H51" s="227">
        <f t="shared" ref="H51:H65" si="31">(G51*0.1)</f>
        <v>447.18299999999999</v>
      </c>
      <c r="I51" s="227">
        <f t="shared" ref="I51:I62" si="32">(G51*0.9)</f>
        <v>4024.6469999999999</v>
      </c>
      <c r="J51" s="227">
        <v>0</v>
      </c>
      <c r="K51" s="227">
        <v>0</v>
      </c>
      <c r="L51" s="227">
        <v>0</v>
      </c>
      <c r="M51" s="227">
        <v>0</v>
      </c>
      <c r="N51" s="227">
        <v>0</v>
      </c>
      <c r="O51" s="227">
        <v>0</v>
      </c>
      <c r="P51" s="227">
        <v>0</v>
      </c>
      <c r="Q51" s="227">
        <v>0</v>
      </c>
      <c r="R51" s="227">
        <v>0</v>
      </c>
      <c r="S51" s="227">
        <v>0</v>
      </c>
      <c r="T51" s="227">
        <v>0</v>
      </c>
      <c r="U51" s="227">
        <v>0</v>
      </c>
      <c r="V51" s="227">
        <v>0</v>
      </c>
      <c r="W51" s="227">
        <v>0</v>
      </c>
      <c r="X51" s="227">
        <v>0</v>
      </c>
      <c r="Y51" s="227">
        <v>0</v>
      </c>
      <c r="Z51" s="227">
        <v>0</v>
      </c>
      <c r="AA51" s="227">
        <v>286.19</v>
      </c>
      <c r="AB51" s="227">
        <v>807.11</v>
      </c>
      <c r="AC51" s="227">
        <v>804.91</v>
      </c>
      <c r="AD51" s="227">
        <v>804.91</v>
      </c>
      <c r="AE51" s="227">
        <v>804.91</v>
      </c>
      <c r="AF51" s="227">
        <v>516.62</v>
      </c>
      <c r="AG51" s="75">
        <v>0</v>
      </c>
      <c r="AH51" s="75"/>
      <c r="AI51" s="75"/>
      <c r="AJ51" s="75"/>
      <c r="AK51" s="227">
        <f t="shared" ref="AK51:AL56" si="33">SUM(AA51:AF51)</f>
        <v>4024.6499999999996</v>
      </c>
      <c r="AL51" s="227">
        <f t="shared" si="33"/>
        <v>3738.4599999999996</v>
      </c>
      <c r="AM51" s="227">
        <v>4024.65</v>
      </c>
      <c r="AN51" s="227">
        <f t="shared" si="30"/>
        <v>4024.6499999999996</v>
      </c>
    </row>
    <row r="52" spans="2:40" s="43" customFormat="1" ht="24.75" x14ac:dyDescent="0.25">
      <c r="B52" s="62" t="s">
        <v>584</v>
      </c>
      <c r="C52" s="60" t="s">
        <v>111</v>
      </c>
      <c r="D52" s="61" t="s">
        <v>587</v>
      </c>
      <c r="E52" s="278" t="s">
        <v>172</v>
      </c>
      <c r="F52" s="278" t="s">
        <v>588</v>
      </c>
      <c r="G52" s="254">
        <v>4471.83</v>
      </c>
      <c r="H52" s="254">
        <f t="shared" si="31"/>
        <v>447.18299999999999</v>
      </c>
      <c r="I52" s="254">
        <f t="shared" si="32"/>
        <v>4024.6469999999999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4">
        <v>0</v>
      </c>
      <c r="P52" s="254">
        <v>0</v>
      </c>
      <c r="Q52" s="254">
        <v>0</v>
      </c>
      <c r="R52" s="254">
        <v>0</v>
      </c>
      <c r="S52" s="254">
        <v>0</v>
      </c>
      <c r="T52" s="254">
        <v>0</v>
      </c>
      <c r="U52" s="254">
        <v>0</v>
      </c>
      <c r="V52" s="254">
        <v>0</v>
      </c>
      <c r="W52" s="227">
        <v>0</v>
      </c>
      <c r="X52" s="254">
        <v>0</v>
      </c>
      <c r="Y52" s="227">
        <v>0</v>
      </c>
      <c r="Z52" s="227">
        <v>0</v>
      </c>
      <c r="AA52" s="227">
        <v>286.19</v>
      </c>
      <c r="AB52" s="227">
        <v>807.11</v>
      </c>
      <c r="AC52" s="227">
        <v>804.91</v>
      </c>
      <c r="AD52" s="227">
        <v>804.91</v>
      </c>
      <c r="AE52" s="227">
        <v>804.91</v>
      </c>
      <c r="AF52" s="227">
        <v>516.62</v>
      </c>
      <c r="AG52" s="75">
        <v>0</v>
      </c>
      <c r="AH52" s="75"/>
      <c r="AI52" s="75"/>
      <c r="AJ52" s="75"/>
      <c r="AK52" s="227">
        <f t="shared" si="33"/>
        <v>4024.6499999999996</v>
      </c>
      <c r="AL52" s="227">
        <f t="shared" si="33"/>
        <v>3738.4599999999996</v>
      </c>
      <c r="AM52" s="227">
        <v>4024.65</v>
      </c>
      <c r="AN52" s="227">
        <f t="shared" si="30"/>
        <v>4024.6499999999996</v>
      </c>
    </row>
    <row r="53" spans="2:40" s="43" customFormat="1" ht="24.75" x14ac:dyDescent="0.25">
      <c r="B53" s="59" t="s">
        <v>584</v>
      </c>
      <c r="C53" s="60" t="s">
        <v>111</v>
      </c>
      <c r="D53" s="61" t="s">
        <v>589</v>
      </c>
      <c r="E53" s="277" t="s">
        <v>103</v>
      </c>
      <c r="F53" s="277" t="s">
        <v>590</v>
      </c>
      <c r="G53" s="227">
        <v>4471.83</v>
      </c>
      <c r="H53" s="227">
        <f t="shared" si="31"/>
        <v>447.18299999999999</v>
      </c>
      <c r="I53" s="227">
        <f t="shared" si="32"/>
        <v>4024.6469999999999</v>
      </c>
      <c r="J53" s="227">
        <v>0</v>
      </c>
      <c r="K53" s="227">
        <v>0</v>
      </c>
      <c r="L53" s="227">
        <v>0</v>
      </c>
      <c r="M53" s="227">
        <v>0</v>
      </c>
      <c r="N53" s="227">
        <v>0</v>
      </c>
      <c r="O53" s="227">
        <v>0</v>
      </c>
      <c r="P53" s="227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286.19</v>
      </c>
      <c r="AB53" s="227">
        <v>807.11</v>
      </c>
      <c r="AC53" s="227">
        <v>804.91</v>
      </c>
      <c r="AD53" s="227">
        <v>804.91</v>
      </c>
      <c r="AE53" s="227">
        <v>804.91</v>
      </c>
      <c r="AF53" s="227">
        <v>516.62</v>
      </c>
      <c r="AG53" s="75">
        <v>0</v>
      </c>
      <c r="AH53" s="75"/>
      <c r="AI53" s="75"/>
      <c r="AJ53" s="75"/>
      <c r="AK53" s="227">
        <f t="shared" si="33"/>
        <v>4024.6499999999996</v>
      </c>
      <c r="AL53" s="227">
        <f t="shared" si="33"/>
        <v>3738.4599999999996</v>
      </c>
      <c r="AM53" s="227">
        <v>4024.65</v>
      </c>
      <c r="AN53" s="227">
        <f t="shared" si="30"/>
        <v>4024.6499999999996</v>
      </c>
    </row>
    <row r="54" spans="2:40" s="43" customFormat="1" ht="24.75" x14ac:dyDescent="0.25">
      <c r="B54" s="62" t="s">
        <v>584</v>
      </c>
      <c r="C54" s="60" t="s">
        <v>111</v>
      </c>
      <c r="D54" s="61" t="s">
        <v>591</v>
      </c>
      <c r="E54" s="277" t="s">
        <v>592</v>
      </c>
      <c r="F54" s="277" t="s">
        <v>593</v>
      </c>
      <c r="G54" s="227">
        <v>4471.83</v>
      </c>
      <c r="H54" s="227">
        <f t="shared" si="31"/>
        <v>447.18299999999999</v>
      </c>
      <c r="I54" s="227">
        <f t="shared" si="32"/>
        <v>4024.6469999999999</v>
      </c>
      <c r="J54" s="227">
        <v>0</v>
      </c>
      <c r="K54" s="227">
        <v>0</v>
      </c>
      <c r="L54" s="227">
        <v>0</v>
      </c>
      <c r="M54" s="227">
        <v>0</v>
      </c>
      <c r="N54" s="227">
        <v>0</v>
      </c>
      <c r="O54" s="227">
        <v>0</v>
      </c>
      <c r="P54" s="227">
        <v>0</v>
      </c>
      <c r="Q54" s="227">
        <v>0</v>
      </c>
      <c r="R54" s="227">
        <v>0</v>
      </c>
      <c r="S54" s="227">
        <v>0</v>
      </c>
      <c r="T54" s="227">
        <v>0</v>
      </c>
      <c r="U54" s="227">
        <v>0</v>
      </c>
      <c r="V54" s="227">
        <v>0</v>
      </c>
      <c r="W54" s="227">
        <v>0</v>
      </c>
      <c r="X54" s="227">
        <v>0</v>
      </c>
      <c r="Y54" s="227">
        <v>0</v>
      </c>
      <c r="Z54" s="227">
        <v>0</v>
      </c>
      <c r="AA54" s="227">
        <v>286.19</v>
      </c>
      <c r="AB54" s="227">
        <v>807.11</v>
      </c>
      <c r="AC54" s="227">
        <v>804.91</v>
      </c>
      <c r="AD54" s="227">
        <v>804.91</v>
      </c>
      <c r="AE54" s="227">
        <v>804.91</v>
      </c>
      <c r="AF54" s="227">
        <v>516.61</v>
      </c>
      <c r="AG54" s="75">
        <v>0</v>
      </c>
      <c r="AH54" s="75"/>
      <c r="AI54" s="75"/>
      <c r="AJ54" s="75"/>
      <c r="AK54" s="227">
        <f t="shared" si="33"/>
        <v>4024.64</v>
      </c>
      <c r="AL54" s="227">
        <f t="shared" si="33"/>
        <v>3738.45</v>
      </c>
      <c r="AM54" s="227">
        <v>4024.64</v>
      </c>
      <c r="AN54" s="227">
        <f t="shared" si="30"/>
        <v>4024.64</v>
      </c>
    </row>
    <row r="55" spans="2:40" s="43" customFormat="1" ht="24.75" x14ac:dyDescent="0.25">
      <c r="B55" s="59" t="s">
        <v>584</v>
      </c>
      <c r="C55" s="60" t="s">
        <v>111</v>
      </c>
      <c r="D55" s="61" t="s">
        <v>594</v>
      </c>
      <c r="E55" s="277" t="s">
        <v>206</v>
      </c>
      <c r="F55" s="277" t="s">
        <v>595</v>
      </c>
      <c r="G55" s="227">
        <v>4192.59</v>
      </c>
      <c r="H55" s="227">
        <f t="shared" si="31"/>
        <v>419.25900000000001</v>
      </c>
      <c r="I55" s="227">
        <f t="shared" si="32"/>
        <v>3773.3310000000001</v>
      </c>
      <c r="J55" s="227">
        <v>0</v>
      </c>
      <c r="K55" s="227">
        <v>0</v>
      </c>
      <c r="L55" s="227">
        <v>0</v>
      </c>
      <c r="M55" s="227">
        <v>0</v>
      </c>
      <c r="N55" s="227">
        <v>0</v>
      </c>
      <c r="O55" s="227">
        <v>0</v>
      </c>
      <c r="P55" s="227">
        <v>0</v>
      </c>
      <c r="Q55" s="227">
        <v>0</v>
      </c>
      <c r="R55" s="227">
        <v>0</v>
      </c>
      <c r="S55" s="227">
        <v>0</v>
      </c>
      <c r="T55" s="227">
        <v>0</v>
      </c>
      <c r="U55" s="227">
        <v>0</v>
      </c>
      <c r="V55" s="227">
        <v>0</v>
      </c>
      <c r="W55" s="227">
        <v>0</v>
      </c>
      <c r="X55" s="227">
        <v>0</v>
      </c>
      <c r="Y55" s="227">
        <v>0</v>
      </c>
      <c r="Z55" s="227">
        <v>0</v>
      </c>
      <c r="AA55" s="227">
        <v>268.32</v>
      </c>
      <c r="AB55" s="227">
        <v>756.71</v>
      </c>
      <c r="AC55" s="227">
        <v>754.64</v>
      </c>
      <c r="AD55" s="227">
        <v>754.64</v>
      </c>
      <c r="AE55" s="227">
        <v>754.64</v>
      </c>
      <c r="AF55" s="227">
        <v>484.38</v>
      </c>
      <c r="AG55" s="75">
        <v>0</v>
      </c>
      <c r="AH55" s="75"/>
      <c r="AI55" s="75"/>
      <c r="AJ55" s="75"/>
      <c r="AK55" s="227">
        <f t="shared" si="33"/>
        <v>3773.33</v>
      </c>
      <c r="AL55" s="227">
        <f t="shared" si="33"/>
        <v>3505.0099999999998</v>
      </c>
      <c r="AM55" s="227">
        <v>3773.33</v>
      </c>
      <c r="AN55" s="227">
        <f t="shared" si="30"/>
        <v>3773.33</v>
      </c>
    </row>
    <row r="56" spans="2:40" s="43" customFormat="1" ht="24.75" x14ac:dyDescent="0.25">
      <c r="B56" s="62" t="s">
        <v>584</v>
      </c>
      <c r="C56" s="60" t="s">
        <v>111</v>
      </c>
      <c r="D56" s="61" t="s">
        <v>596</v>
      </c>
      <c r="E56" s="278" t="s">
        <v>200</v>
      </c>
      <c r="F56" s="278" t="s">
        <v>597</v>
      </c>
      <c r="G56" s="254">
        <v>3498.07</v>
      </c>
      <c r="H56" s="254">
        <f t="shared" si="31"/>
        <v>349.80700000000002</v>
      </c>
      <c r="I56" s="254">
        <f t="shared" si="32"/>
        <v>3148.2630000000004</v>
      </c>
      <c r="J56" s="254">
        <v>0</v>
      </c>
      <c r="K56" s="254">
        <v>0</v>
      </c>
      <c r="L56" s="254">
        <v>0</v>
      </c>
      <c r="M56" s="254">
        <v>0</v>
      </c>
      <c r="N56" s="254">
        <v>0</v>
      </c>
      <c r="O56" s="254">
        <v>0</v>
      </c>
      <c r="P56" s="254">
        <v>0</v>
      </c>
      <c r="Q56" s="254">
        <v>0</v>
      </c>
      <c r="R56" s="254">
        <v>0</v>
      </c>
      <c r="S56" s="254">
        <v>0</v>
      </c>
      <c r="T56" s="254">
        <v>0</v>
      </c>
      <c r="U56" s="254">
        <v>0</v>
      </c>
      <c r="V56" s="254">
        <v>0</v>
      </c>
      <c r="W56" s="227">
        <v>0</v>
      </c>
      <c r="X56" s="254">
        <v>0</v>
      </c>
      <c r="Y56" s="227">
        <v>0</v>
      </c>
      <c r="Z56" s="227">
        <v>0</v>
      </c>
      <c r="AA56" s="227">
        <v>223.88</v>
      </c>
      <c r="AB56" s="227">
        <v>631.39</v>
      </c>
      <c r="AC56" s="227">
        <v>629.66</v>
      </c>
      <c r="AD56" s="227">
        <v>629.66</v>
      </c>
      <c r="AE56" s="227">
        <v>629.66</v>
      </c>
      <c r="AF56" s="227">
        <v>404.01</v>
      </c>
      <c r="AG56" s="75">
        <v>0</v>
      </c>
      <c r="AH56" s="75"/>
      <c r="AI56" s="75"/>
      <c r="AJ56" s="75"/>
      <c r="AK56" s="227">
        <f t="shared" si="33"/>
        <v>3148.2599999999993</v>
      </c>
      <c r="AL56" s="227">
        <f t="shared" si="33"/>
        <v>2924.38</v>
      </c>
      <c r="AM56" s="227">
        <v>3148.26</v>
      </c>
      <c r="AN56" s="227">
        <f t="shared" si="30"/>
        <v>3148.2599999999993</v>
      </c>
    </row>
    <row r="57" spans="2:40" s="43" customFormat="1" ht="24.75" x14ac:dyDescent="0.25">
      <c r="B57" s="63" t="s">
        <v>598</v>
      </c>
      <c r="C57" s="41" t="s">
        <v>111</v>
      </c>
      <c r="D57" s="42" t="s">
        <v>599</v>
      </c>
      <c r="E57" s="226" t="s">
        <v>350</v>
      </c>
      <c r="F57" s="226" t="s">
        <v>600</v>
      </c>
      <c r="G57" s="75">
        <v>4914.32</v>
      </c>
      <c r="H57" s="75">
        <f>(G57*0.1)</f>
        <v>491.43200000000002</v>
      </c>
      <c r="I57" s="227">
        <f>(G57*0.9)</f>
        <v>4422.8879999999999</v>
      </c>
      <c r="J57" s="75"/>
      <c r="K57" s="75"/>
      <c r="L57" s="75"/>
      <c r="M57" s="75"/>
      <c r="N57" s="75"/>
      <c r="O57" s="75"/>
      <c r="P57" s="75"/>
      <c r="Q57" s="75"/>
      <c r="R57" s="75"/>
      <c r="S57" s="75">
        <v>147.84</v>
      </c>
      <c r="T57" s="75">
        <v>884.61</v>
      </c>
      <c r="U57" s="75">
        <v>884.61</v>
      </c>
      <c r="V57" s="75">
        <v>884.61</v>
      </c>
      <c r="W57" s="75">
        <f t="shared" ref="W57" si="34">O57+P57+Q57+R57+S57+T57+U57+V57</f>
        <v>2801.67</v>
      </c>
      <c r="X57" s="75">
        <f t="shared" ref="X57" si="35">ROUND((I57/5/365*31),2)</f>
        <v>75.13</v>
      </c>
      <c r="Y57" s="75">
        <f t="shared" ref="Y57" si="36">ROUND((I57/5/365*29),2)</f>
        <v>70.28</v>
      </c>
      <c r="Z57" s="256">
        <f t="shared" ref="Z57" si="37">ROUND((I57/5/365*31),2)</f>
        <v>75.13</v>
      </c>
      <c r="AA57" s="256">
        <f t="shared" ref="AA57" si="38">ROUND((I57/5/365*30),2)</f>
        <v>72.709999999999994</v>
      </c>
      <c r="AB57" s="256">
        <f t="shared" ref="AB57" si="39">ROUND((I57/5/365*31),2)</f>
        <v>75.13</v>
      </c>
      <c r="AC57" s="256">
        <f t="shared" ref="AC57" si="40">ROUND((I57/5/365*30),2)</f>
        <v>72.709999999999994</v>
      </c>
      <c r="AD57" s="256">
        <f t="shared" ref="AD57" si="41">ROUND((I57/5/365*31),2)</f>
        <v>75.13</v>
      </c>
      <c r="AE57" s="256">
        <f t="shared" ref="AE57" si="42">ROUND((I57/5/365*31),2)</f>
        <v>75.13</v>
      </c>
      <c r="AF57" s="227">
        <f>ROUND((I57/5/365*30),2)</f>
        <v>72.709999999999994</v>
      </c>
      <c r="AG57" s="256">
        <f t="shared" ref="AG57" si="43">ROUND((I57/5/365*31),2)</f>
        <v>75.13</v>
      </c>
      <c r="AH57" s="256"/>
      <c r="AI57" s="256"/>
      <c r="AJ57" s="256"/>
      <c r="AK57" s="256">
        <v>4422.8900000000003</v>
      </c>
      <c r="AL57" s="256">
        <v>4422.8900000000003</v>
      </c>
      <c r="AM57" s="256">
        <v>4422.8900000000003</v>
      </c>
      <c r="AN57" s="256">
        <v>4422.8900000000003</v>
      </c>
    </row>
    <row r="58" spans="2:40" s="43" customFormat="1" ht="24.75" x14ac:dyDescent="0.25">
      <c r="B58" s="48" t="s">
        <v>598</v>
      </c>
      <c r="C58" s="60" t="s">
        <v>111</v>
      </c>
      <c r="D58" s="61" t="s">
        <v>601</v>
      </c>
      <c r="E58" s="226" t="s">
        <v>602</v>
      </c>
      <c r="F58" s="226" t="s">
        <v>603</v>
      </c>
      <c r="G58" s="75">
        <v>5003.74</v>
      </c>
      <c r="H58" s="75">
        <f t="shared" si="31"/>
        <v>500.37400000000002</v>
      </c>
      <c r="I58" s="227">
        <f t="shared" si="32"/>
        <v>4503.366</v>
      </c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27"/>
      <c r="X58" s="254"/>
      <c r="Y58" s="227"/>
      <c r="Z58" s="227"/>
      <c r="AA58" s="227"/>
      <c r="AB58" s="75">
        <v>900.71</v>
      </c>
      <c r="AC58" s="75">
        <v>900.71</v>
      </c>
      <c r="AD58" s="75">
        <v>900.71</v>
      </c>
      <c r="AE58" s="75">
        <v>900.71</v>
      </c>
      <c r="AF58" s="227">
        <v>903.18</v>
      </c>
      <c r="AG58" s="75">
        <v>73.849999999999994</v>
      </c>
      <c r="AH58" s="75"/>
      <c r="AI58" s="75"/>
      <c r="AJ58" s="75"/>
      <c r="AK58" s="227">
        <v>4503.37</v>
      </c>
      <c r="AL58" s="227">
        <v>4503.37</v>
      </c>
      <c r="AM58" s="227">
        <v>4503.37</v>
      </c>
      <c r="AN58" s="227">
        <f t="shared" si="30"/>
        <v>4503.37</v>
      </c>
    </row>
    <row r="59" spans="2:40" s="43" customFormat="1" ht="24.75" x14ac:dyDescent="0.25">
      <c r="B59" s="48" t="s">
        <v>598</v>
      </c>
      <c r="C59" s="60" t="s">
        <v>111</v>
      </c>
      <c r="D59" s="61" t="s">
        <v>604</v>
      </c>
      <c r="E59" s="226" t="s">
        <v>94</v>
      </c>
      <c r="F59" s="226" t="s">
        <v>605</v>
      </c>
      <c r="G59" s="75">
        <v>5022.72</v>
      </c>
      <c r="H59" s="75">
        <f t="shared" si="31"/>
        <v>502.27200000000005</v>
      </c>
      <c r="I59" s="227">
        <f t="shared" si="32"/>
        <v>4520.4480000000003</v>
      </c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27"/>
      <c r="X59" s="254"/>
      <c r="Y59" s="227"/>
      <c r="Z59" s="227"/>
      <c r="AA59" s="227"/>
      <c r="AB59" s="75">
        <v>904.12</v>
      </c>
      <c r="AC59" s="75">
        <v>904.12</v>
      </c>
      <c r="AD59" s="75">
        <v>904.12</v>
      </c>
      <c r="AE59" s="75">
        <v>904.12</v>
      </c>
      <c r="AF59" s="227">
        <v>906.6</v>
      </c>
      <c r="AG59" s="75">
        <v>74.16</v>
      </c>
      <c r="AH59" s="75"/>
      <c r="AI59" s="75"/>
      <c r="AJ59" s="75"/>
      <c r="AK59" s="227">
        <v>4520.45</v>
      </c>
      <c r="AL59" s="227">
        <v>4520.45</v>
      </c>
      <c r="AM59" s="227">
        <v>4520.45</v>
      </c>
      <c r="AN59" s="227">
        <f t="shared" si="30"/>
        <v>4520.45</v>
      </c>
    </row>
    <row r="60" spans="2:40" s="43" customFormat="1" ht="24.75" x14ac:dyDescent="0.25">
      <c r="B60" s="48" t="s">
        <v>598</v>
      </c>
      <c r="C60" s="60" t="s">
        <v>111</v>
      </c>
      <c r="D60" s="61" t="s">
        <v>606</v>
      </c>
      <c r="E60" s="226" t="s">
        <v>197</v>
      </c>
      <c r="F60" s="226" t="s">
        <v>607</v>
      </c>
      <c r="G60" s="75">
        <v>5096.13</v>
      </c>
      <c r="H60" s="75">
        <f t="shared" si="31"/>
        <v>509.61300000000006</v>
      </c>
      <c r="I60" s="227">
        <f t="shared" si="32"/>
        <v>4586.5169999999998</v>
      </c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27"/>
      <c r="X60" s="254"/>
      <c r="Y60" s="227"/>
      <c r="Z60" s="227"/>
      <c r="AA60" s="227"/>
      <c r="AB60" s="75">
        <v>917.3</v>
      </c>
      <c r="AC60" s="75">
        <v>917.3</v>
      </c>
      <c r="AD60" s="75">
        <v>917.3</v>
      </c>
      <c r="AE60" s="75">
        <v>917.3</v>
      </c>
      <c r="AF60" s="227">
        <v>919.81</v>
      </c>
      <c r="AG60" s="75">
        <v>75.42</v>
      </c>
      <c r="AH60" s="75"/>
      <c r="AI60" s="75"/>
      <c r="AJ60" s="75"/>
      <c r="AK60" s="227">
        <v>4586.5200000000004</v>
      </c>
      <c r="AL60" s="227">
        <v>4586.5200000000004</v>
      </c>
      <c r="AM60" s="227">
        <v>4586.5200000000004</v>
      </c>
      <c r="AN60" s="227">
        <f t="shared" si="30"/>
        <v>4586.5200000000004</v>
      </c>
    </row>
    <row r="61" spans="2:40" s="43" customFormat="1" ht="24.75" x14ac:dyDescent="0.25">
      <c r="B61" s="48" t="s">
        <v>598</v>
      </c>
      <c r="C61" s="60" t="s">
        <v>111</v>
      </c>
      <c r="D61" s="61" t="s">
        <v>608</v>
      </c>
      <c r="E61" s="226" t="s">
        <v>94</v>
      </c>
      <c r="F61" s="226" t="s">
        <v>609</v>
      </c>
      <c r="G61" s="75">
        <v>4933.8900000000003</v>
      </c>
      <c r="H61" s="75">
        <f t="shared" si="31"/>
        <v>493.38900000000007</v>
      </c>
      <c r="I61" s="227">
        <f t="shared" si="32"/>
        <v>4440.5010000000002</v>
      </c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27"/>
      <c r="X61" s="254"/>
      <c r="Y61" s="227"/>
      <c r="Z61" s="227"/>
      <c r="AA61" s="227"/>
      <c r="AB61" s="75">
        <v>888.1</v>
      </c>
      <c r="AC61" s="75">
        <v>888.1</v>
      </c>
      <c r="AD61" s="75">
        <v>888.1</v>
      </c>
      <c r="AE61" s="75">
        <v>888.1</v>
      </c>
      <c r="AF61" s="227">
        <v>890.55</v>
      </c>
      <c r="AG61" s="75">
        <v>73</v>
      </c>
      <c r="AH61" s="75"/>
      <c r="AI61" s="75"/>
      <c r="AJ61" s="75"/>
      <c r="AK61" s="227">
        <v>4440.5</v>
      </c>
      <c r="AL61" s="227">
        <v>4440.5</v>
      </c>
      <c r="AM61" s="227">
        <v>4440.5</v>
      </c>
      <c r="AN61" s="227">
        <f t="shared" si="30"/>
        <v>4440.5</v>
      </c>
    </row>
    <row r="62" spans="2:40" s="43" customFormat="1" ht="24.75" x14ac:dyDescent="0.25">
      <c r="B62" s="48" t="s">
        <v>598</v>
      </c>
      <c r="C62" s="60" t="s">
        <v>111</v>
      </c>
      <c r="D62" s="61" t="s">
        <v>610</v>
      </c>
      <c r="E62" s="226" t="s">
        <v>228</v>
      </c>
      <c r="F62" s="226" t="s">
        <v>229</v>
      </c>
      <c r="G62" s="75">
        <v>5822.94</v>
      </c>
      <c r="H62" s="75">
        <f t="shared" si="31"/>
        <v>582.29399999999998</v>
      </c>
      <c r="I62" s="227">
        <f t="shared" si="32"/>
        <v>5240.6459999999997</v>
      </c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27"/>
      <c r="X62" s="254"/>
      <c r="Y62" s="227"/>
      <c r="Z62" s="227"/>
      <c r="AA62" s="227"/>
      <c r="AB62" s="75">
        <v>1048.1400000000001</v>
      </c>
      <c r="AC62" s="75">
        <v>1048.1400000000001</v>
      </c>
      <c r="AD62" s="75">
        <v>1048.1400000000001</v>
      </c>
      <c r="AE62" s="75">
        <v>1048.1400000000001</v>
      </c>
      <c r="AF62" s="227">
        <v>1051.02</v>
      </c>
      <c r="AG62" s="75">
        <v>86.09</v>
      </c>
      <c r="AH62" s="75"/>
      <c r="AI62" s="75"/>
      <c r="AJ62" s="75"/>
      <c r="AK62" s="227">
        <v>5240.6499999999996</v>
      </c>
      <c r="AL62" s="227">
        <v>5240.6499999999996</v>
      </c>
      <c r="AM62" s="227">
        <v>5240.6499999999996</v>
      </c>
      <c r="AN62" s="227">
        <f t="shared" si="30"/>
        <v>5240.6499999999996</v>
      </c>
    </row>
    <row r="63" spans="2:40" s="43" customFormat="1" ht="33" x14ac:dyDescent="0.25">
      <c r="B63" s="48" t="s">
        <v>611</v>
      </c>
      <c r="C63" s="41" t="s">
        <v>111</v>
      </c>
      <c r="D63" s="42" t="s">
        <v>612</v>
      </c>
      <c r="E63" s="226" t="s">
        <v>96</v>
      </c>
      <c r="F63" s="226" t="s">
        <v>613</v>
      </c>
      <c r="G63" s="75">
        <v>4816.1000000000004</v>
      </c>
      <c r="H63" s="75">
        <f t="shared" si="31"/>
        <v>481.61000000000007</v>
      </c>
      <c r="I63" s="227">
        <f>(G63*0.9)</f>
        <v>4334.4900000000007</v>
      </c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27"/>
      <c r="X63" s="254"/>
      <c r="Y63" s="227"/>
      <c r="Z63" s="227"/>
      <c r="AA63" s="227"/>
      <c r="AB63" s="75"/>
      <c r="AC63" s="75">
        <v>182.88</v>
      </c>
      <c r="AD63" s="75">
        <v>866.91</v>
      </c>
      <c r="AE63" s="75">
        <v>866.91</v>
      </c>
      <c r="AF63" s="227">
        <v>869.29</v>
      </c>
      <c r="AG63" s="227">
        <v>866.91</v>
      </c>
      <c r="AH63" s="75">
        <v>681.59</v>
      </c>
      <c r="AI63" s="75"/>
      <c r="AJ63" s="75"/>
      <c r="AK63" s="256">
        <f t="shared" ref="AK63:AL65" si="44">SUM(AC63:AH63)</f>
        <v>4334.49</v>
      </c>
      <c r="AL63" s="256">
        <f t="shared" si="44"/>
        <v>4151.6099999999997</v>
      </c>
      <c r="AM63" s="256">
        <v>4334.49</v>
      </c>
      <c r="AN63" s="227">
        <f t="shared" si="30"/>
        <v>4334.49</v>
      </c>
    </row>
    <row r="64" spans="2:40" s="43" customFormat="1" ht="33" x14ac:dyDescent="0.25">
      <c r="B64" s="48" t="s">
        <v>611</v>
      </c>
      <c r="C64" s="41" t="s">
        <v>111</v>
      </c>
      <c r="D64" s="42" t="s">
        <v>614</v>
      </c>
      <c r="E64" s="226" t="s">
        <v>96</v>
      </c>
      <c r="F64" s="226" t="s">
        <v>615</v>
      </c>
      <c r="G64" s="75">
        <v>4462.34</v>
      </c>
      <c r="H64" s="75">
        <f t="shared" si="31"/>
        <v>446.23400000000004</v>
      </c>
      <c r="I64" s="227">
        <f>(G64*0.9)</f>
        <v>4016.1060000000002</v>
      </c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27"/>
      <c r="X64" s="254"/>
      <c r="Y64" s="227"/>
      <c r="Z64" s="227"/>
      <c r="AA64" s="227"/>
      <c r="AB64" s="75"/>
      <c r="AC64" s="75">
        <v>169.45</v>
      </c>
      <c r="AD64" s="75">
        <v>803.24</v>
      </c>
      <c r="AE64" s="75">
        <v>803.24</v>
      </c>
      <c r="AF64" s="227">
        <v>805.44</v>
      </c>
      <c r="AG64" s="227">
        <v>803.24</v>
      </c>
      <c r="AH64" s="75">
        <v>631.5</v>
      </c>
      <c r="AI64" s="75"/>
      <c r="AJ64" s="75"/>
      <c r="AK64" s="256">
        <f t="shared" si="44"/>
        <v>4016.1099999999997</v>
      </c>
      <c r="AL64" s="256">
        <f t="shared" si="44"/>
        <v>3846.66</v>
      </c>
      <c r="AM64" s="256">
        <v>4016.11</v>
      </c>
      <c r="AN64" s="227">
        <f t="shared" si="30"/>
        <v>4016.1099999999997</v>
      </c>
    </row>
    <row r="65" spans="2:124" s="43" customFormat="1" ht="33" x14ac:dyDescent="0.25">
      <c r="B65" s="48" t="s">
        <v>611</v>
      </c>
      <c r="C65" s="41" t="s">
        <v>111</v>
      </c>
      <c r="D65" s="42" t="s">
        <v>616</v>
      </c>
      <c r="E65" s="226" t="s">
        <v>213</v>
      </c>
      <c r="F65" s="226" t="s">
        <v>617</v>
      </c>
      <c r="G65" s="75">
        <v>4698.79</v>
      </c>
      <c r="H65" s="75">
        <f t="shared" si="31"/>
        <v>469.87900000000002</v>
      </c>
      <c r="I65" s="227">
        <f>(G65*0.9)</f>
        <v>4228.9110000000001</v>
      </c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27"/>
      <c r="X65" s="254"/>
      <c r="Y65" s="227"/>
      <c r="Z65" s="227"/>
      <c r="AA65" s="227"/>
      <c r="AB65" s="75"/>
      <c r="AC65" s="75">
        <v>178.43</v>
      </c>
      <c r="AD65" s="75">
        <v>845.77</v>
      </c>
      <c r="AE65" s="75">
        <v>845.77</v>
      </c>
      <c r="AF65" s="227">
        <v>848.09</v>
      </c>
      <c r="AG65" s="227">
        <v>845.77</v>
      </c>
      <c r="AH65" s="75">
        <v>665.08</v>
      </c>
      <c r="AI65" s="75"/>
      <c r="AJ65" s="75"/>
      <c r="AK65" s="256">
        <f t="shared" si="44"/>
        <v>4228.91</v>
      </c>
      <c r="AL65" s="256">
        <f t="shared" si="44"/>
        <v>4050.48</v>
      </c>
      <c r="AM65" s="256">
        <v>4228.91</v>
      </c>
      <c r="AN65" s="227">
        <f>SUM(AK65)</f>
        <v>4228.91</v>
      </c>
    </row>
    <row r="66" spans="2:124" s="43" customFormat="1" ht="34.5" customHeight="1" x14ac:dyDescent="0.25">
      <c r="B66" s="53">
        <v>40534</v>
      </c>
      <c r="C66" s="41" t="s">
        <v>111</v>
      </c>
      <c r="D66" s="52" t="s">
        <v>618</v>
      </c>
      <c r="E66" s="255" t="s">
        <v>118</v>
      </c>
      <c r="F66" s="255" t="s">
        <v>619</v>
      </c>
      <c r="G66" s="75">
        <v>5100</v>
      </c>
      <c r="H66" s="75">
        <f>(G66*0.1)</f>
        <v>510</v>
      </c>
      <c r="I66" s="227">
        <f>(G66*0.9)</f>
        <v>4590</v>
      </c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27"/>
      <c r="X66" s="254"/>
      <c r="Y66" s="227"/>
      <c r="Z66" s="227"/>
      <c r="AA66" s="227"/>
      <c r="AB66" s="75"/>
      <c r="AC66" s="75"/>
      <c r="AD66" s="75"/>
      <c r="AE66" s="75"/>
      <c r="AF66" s="227"/>
      <c r="AG66" s="227"/>
      <c r="AH66" s="75"/>
      <c r="AI66" s="75"/>
      <c r="AJ66" s="75"/>
      <c r="AK66" s="75">
        <v>4590</v>
      </c>
      <c r="AL66" s="75">
        <v>4590</v>
      </c>
      <c r="AM66" s="75">
        <v>4590</v>
      </c>
      <c r="AN66" s="227">
        <f>ROUND((I66+J66+K66+L66+M66+N66+O66+P66+Q66+R66+S66+T66+U66),2)</f>
        <v>4590</v>
      </c>
    </row>
    <row r="67" spans="2:124" s="43" customFormat="1" ht="34.5" customHeight="1" x14ac:dyDescent="0.25">
      <c r="B67" s="53">
        <v>40534</v>
      </c>
      <c r="C67" s="41" t="s">
        <v>111</v>
      </c>
      <c r="D67" s="52" t="s">
        <v>620</v>
      </c>
      <c r="E67" s="255" t="s">
        <v>118</v>
      </c>
      <c r="F67" s="255" t="s">
        <v>621</v>
      </c>
      <c r="G67" s="75">
        <v>5100</v>
      </c>
      <c r="H67" s="75">
        <f t="shared" ref="H67:H87" si="45">(G67*0.1)</f>
        <v>510</v>
      </c>
      <c r="I67" s="227">
        <f t="shared" ref="I67:I87" si="46">(G67*0.9)</f>
        <v>4590</v>
      </c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27"/>
      <c r="X67" s="254"/>
      <c r="Y67" s="227"/>
      <c r="Z67" s="227"/>
      <c r="AA67" s="227"/>
      <c r="AB67" s="75"/>
      <c r="AC67" s="75"/>
      <c r="AD67" s="75"/>
      <c r="AE67" s="75"/>
      <c r="AF67" s="227"/>
      <c r="AG67" s="227"/>
      <c r="AH67" s="75"/>
      <c r="AI67" s="75"/>
      <c r="AJ67" s="75"/>
      <c r="AK67" s="75">
        <v>4590</v>
      </c>
      <c r="AL67" s="75">
        <v>4590</v>
      </c>
      <c r="AM67" s="75">
        <v>4590</v>
      </c>
      <c r="AN67" s="227">
        <f>ROUND((I67+J67+K67+L67+M67+N67+O67+P67+Q67+R67+S67+T67+U67),2)</f>
        <v>4590</v>
      </c>
    </row>
    <row r="68" spans="2:124" s="43" customFormat="1" ht="12" customHeight="1" x14ac:dyDescent="0.25">
      <c r="B68" s="54">
        <v>40767</v>
      </c>
      <c r="C68" s="55" t="s">
        <v>622</v>
      </c>
      <c r="D68" s="56" t="s">
        <v>623</v>
      </c>
      <c r="E68" s="257" t="s">
        <v>103</v>
      </c>
      <c r="F68" s="257" t="s">
        <v>624</v>
      </c>
      <c r="G68" s="227">
        <v>680</v>
      </c>
      <c r="H68" s="227">
        <f t="shared" si="45"/>
        <v>68</v>
      </c>
      <c r="I68" s="227">
        <f t="shared" si="46"/>
        <v>612</v>
      </c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>
        <v>47.29</v>
      </c>
      <c r="W68" s="227">
        <f t="shared" ref="W68" si="47">O68+P68+Q68+R68+S68+T68+U68+V68</f>
        <v>47.29</v>
      </c>
      <c r="X68" s="227">
        <f t="shared" ref="X68" si="48">ROUND((I68/5/365*31),2)</f>
        <v>10.4</v>
      </c>
      <c r="Y68" s="227">
        <f t="shared" ref="Y68" si="49">ROUND((I68/5/365*29),2)</f>
        <v>9.7200000000000006</v>
      </c>
      <c r="Z68" s="227">
        <f t="shared" ref="Z68" si="50">ROUND((I68/5/365*31),2)</f>
        <v>10.4</v>
      </c>
      <c r="AA68" s="227">
        <f t="shared" ref="AA68" si="51">ROUND((I68/5/365*30),2)</f>
        <v>10.06</v>
      </c>
      <c r="AB68" s="227">
        <f t="shared" ref="AB68" si="52">ROUND((I68/5/365*31),2)</f>
        <v>10.4</v>
      </c>
      <c r="AC68" s="227">
        <f t="shared" ref="AC68" si="53">ROUND((I68/5/365*30),2)</f>
        <v>10.06</v>
      </c>
      <c r="AD68" s="227">
        <f t="shared" ref="AD68" si="54">ROUND((I68/5/365*31),2)</f>
        <v>10.4</v>
      </c>
      <c r="AE68" s="227">
        <f t="shared" ref="AE68" si="55">ROUND((I68/5/365*31),2)</f>
        <v>10.4</v>
      </c>
      <c r="AF68" s="227">
        <f t="shared" ref="AF68" si="56">ROUND((I68/5/365*30),2)</f>
        <v>10.06</v>
      </c>
      <c r="AG68" s="227">
        <f t="shared" ref="AG68" si="57">ROUND((I68/5/365*31),2)</f>
        <v>10.4</v>
      </c>
      <c r="AH68" s="227">
        <f t="shared" ref="AH68" si="58">ROUND((I68/5/365*30),2)</f>
        <v>10.06</v>
      </c>
      <c r="AI68" s="227">
        <f t="shared" ref="AI68" si="59">ROUND((I68/5/365*31),2)</f>
        <v>10.4</v>
      </c>
      <c r="AJ68" s="227"/>
      <c r="AK68" s="227">
        <v>612</v>
      </c>
      <c r="AL68" s="227">
        <v>612</v>
      </c>
      <c r="AM68" s="227">
        <v>612</v>
      </c>
      <c r="AN68" s="227">
        <v>612</v>
      </c>
    </row>
    <row r="69" spans="2:124" s="43" customFormat="1" ht="15" customHeight="1" x14ac:dyDescent="0.25">
      <c r="B69" s="54">
        <v>40767</v>
      </c>
      <c r="C69" s="55" t="s">
        <v>622</v>
      </c>
      <c r="D69" s="56" t="s">
        <v>625</v>
      </c>
      <c r="E69" s="257" t="s">
        <v>172</v>
      </c>
      <c r="F69" s="257" t="s">
        <v>626</v>
      </c>
      <c r="G69" s="227">
        <v>680</v>
      </c>
      <c r="H69" s="227">
        <f t="shared" si="45"/>
        <v>68</v>
      </c>
      <c r="I69" s="227">
        <f t="shared" si="46"/>
        <v>612</v>
      </c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>
        <v>47.29</v>
      </c>
      <c r="W69" s="227">
        <f>O69+P69+Q69+R69+S69+T69+U69+V69</f>
        <v>47.29</v>
      </c>
      <c r="X69" s="227">
        <f>ROUND((I69/5/365*31),2)</f>
        <v>10.4</v>
      </c>
      <c r="Y69" s="227">
        <f>ROUND((I69/5/365*29),2)</f>
        <v>9.7200000000000006</v>
      </c>
      <c r="Z69" s="227">
        <f>ROUND((I69/5/365*31),2)</f>
        <v>10.4</v>
      </c>
      <c r="AA69" s="227">
        <f>ROUND((I69/5/365*30),2)</f>
        <v>10.06</v>
      </c>
      <c r="AB69" s="227">
        <f>ROUND((I69/5/365*31),2)</f>
        <v>10.4</v>
      </c>
      <c r="AC69" s="227">
        <f>ROUND((I69/5/365*30),2)</f>
        <v>10.06</v>
      </c>
      <c r="AD69" s="227">
        <f>ROUND((I69/5/365*31),2)</f>
        <v>10.4</v>
      </c>
      <c r="AE69" s="227">
        <f>ROUND((I69/5/365*31),2)</f>
        <v>10.4</v>
      </c>
      <c r="AF69" s="227">
        <f>ROUND((I69/5/365*30),2)</f>
        <v>10.06</v>
      </c>
      <c r="AG69" s="227">
        <f>ROUND((I69/5/365*31),2)</f>
        <v>10.4</v>
      </c>
      <c r="AH69" s="227">
        <f>ROUND((I69/5/365*30),2)</f>
        <v>10.06</v>
      </c>
      <c r="AI69" s="227">
        <f>ROUND((I69/5/365*31),2)</f>
        <v>10.4</v>
      </c>
      <c r="AJ69" s="227"/>
      <c r="AK69" s="227">
        <v>612</v>
      </c>
      <c r="AL69" s="227">
        <v>612</v>
      </c>
      <c r="AM69" s="227">
        <v>612</v>
      </c>
      <c r="AN69" s="227">
        <v>612</v>
      </c>
    </row>
    <row r="70" spans="2:124" s="43" customFormat="1" ht="18" customHeight="1" x14ac:dyDescent="0.25">
      <c r="B70" s="54">
        <v>40836</v>
      </c>
      <c r="C70" s="55" t="s">
        <v>125</v>
      </c>
      <c r="D70" s="56" t="s">
        <v>627</v>
      </c>
      <c r="E70" s="257" t="s">
        <v>96</v>
      </c>
      <c r="F70" s="257" t="s">
        <v>628</v>
      </c>
      <c r="G70" s="227">
        <v>1299</v>
      </c>
      <c r="H70" s="227">
        <f t="shared" si="45"/>
        <v>129.9</v>
      </c>
      <c r="I70" s="227">
        <f t="shared" si="46"/>
        <v>1169.1000000000001</v>
      </c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57"/>
      <c r="AG70" s="232"/>
      <c r="AH70" s="232"/>
      <c r="AI70" s="232"/>
      <c r="AJ70" s="232"/>
      <c r="AK70" s="75">
        <v>1169.0999999999999</v>
      </c>
      <c r="AL70" s="75">
        <v>1169.0999999999999</v>
      </c>
      <c r="AM70" s="75">
        <v>1169.0999999999999</v>
      </c>
      <c r="AN70" s="227">
        <f>ROUND((I70+J70+K70+L70+M70+N70+O70+P70+Q70+R70+S70+T70+U70),2)</f>
        <v>1169.0999999999999</v>
      </c>
    </row>
    <row r="71" spans="2:124" s="43" customFormat="1" ht="42.75" customHeight="1" x14ac:dyDescent="0.25">
      <c r="B71" s="54">
        <v>40907</v>
      </c>
      <c r="C71" s="55" t="s">
        <v>629</v>
      </c>
      <c r="D71" s="56" t="s">
        <v>630</v>
      </c>
      <c r="E71" s="257" t="s">
        <v>118</v>
      </c>
      <c r="F71" s="257" t="s">
        <v>631</v>
      </c>
      <c r="G71" s="227">
        <v>10354.74</v>
      </c>
      <c r="H71" s="227">
        <f t="shared" si="45"/>
        <v>1035.4739999999999</v>
      </c>
      <c r="I71" s="227">
        <f>(G71*0.9)</f>
        <v>9319.2659999999996</v>
      </c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>
        <v>5.1100000000000003</v>
      </c>
      <c r="W71" s="227">
        <f t="shared" ref="W71:W87" si="60">O71+P71+Q71+R71+S71+T71+U71+V71</f>
        <v>5.1100000000000003</v>
      </c>
      <c r="X71" s="227">
        <f>ROUND((I71/5/365*31),2)</f>
        <v>158.30000000000001</v>
      </c>
      <c r="Y71" s="227">
        <f>ROUND((I71/5/365*29),2)</f>
        <v>148.09</v>
      </c>
      <c r="Z71" s="227">
        <f>ROUND((I71/5/365*31),2)</f>
        <v>158.30000000000001</v>
      </c>
      <c r="AA71" s="227">
        <f>ROUND((I71/5/365*30),2)</f>
        <v>153.19</v>
      </c>
      <c r="AB71" s="227">
        <f>ROUND((I71/5/365*31),2)</f>
        <v>158.30000000000001</v>
      </c>
      <c r="AC71" s="227">
        <f>ROUND((I71/5/365*30),2)</f>
        <v>153.19</v>
      </c>
      <c r="AD71" s="227">
        <f>ROUND((I71/5/365*31),2)</f>
        <v>158.30000000000001</v>
      </c>
      <c r="AE71" s="227">
        <f>ROUND((I71/5/365*31),2)</f>
        <v>158.30000000000001</v>
      </c>
      <c r="AF71" s="227">
        <f>ROUND((I71/5/365*30),2)</f>
        <v>153.19</v>
      </c>
      <c r="AG71" s="227">
        <f>ROUND((I71/5/365*31),2)</f>
        <v>158.30000000000001</v>
      </c>
      <c r="AH71" s="227">
        <f>ROUND((I71/5/365*30),2)</f>
        <v>153.19</v>
      </c>
      <c r="AI71" s="227">
        <f>ROUND((I71/5/365*31),2)</f>
        <v>158.30000000000001</v>
      </c>
      <c r="AJ71" s="227"/>
      <c r="AK71" s="75">
        <v>9319.27</v>
      </c>
      <c r="AL71" s="75">
        <v>9319.27</v>
      </c>
      <c r="AM71" s="75">
        <v>9319.27</v>
      </c>
      <c r="AN71" s="227">
        <v>9319.27</v>
      </c>
    </row>
    <row r="72" spans="2:124" s="43" customFormat="1" ht="27.75" customHeight="1" x14ac:dyDescent="0.25">
      <c r="B72" s="64">
        <v>41257</v>
      </c>
      <c r="C72" s="11" t="s">
        <v>111</v>
      </c>
      <c r="D72" s="16" t="s">
        <v>632</v>
      </c>
      <c r="E72" s="17" t="s">
        <v>316</v>
      </c>
      <c r="F72" s="17" t="s">
        <v>633</v>
      </c>
      <c r="G72" s="123">
        <v>2100</v>
      </c>
      <c r="H72" s="123">
        <f t="shared" si="45"/>
        <v>210</v>
      </c>
      <c r="I72" s="123">
        <f t="shared" si="46"/>
        <v>1890</v>
      </c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>
        <f t="shared" si="60"/>
        <v>0</v>
      </c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>
        <f>ROUND((I72/5/365*17),2)</f>
        <v>17.61</v>
      </c>
      <c r="AJ72" s="123">
        <f t="shared" ref="AJ72:AJ87" si="61">SUM(X72:AI72)</f>
        <v>17.61</v>
      </c>
      <c r="AK72" s="123">
        <v>1890</v>
      </c>
      <c r="AL72" s="123">
        <v>1890</v>
      </c>
      <c r="AM72" s="123">
        <v>1890</v>
      </c>
      <c r="AN72" s="227">
        <v>1890</v>
      </c>
      <c r="AO72" s="128">
        <f t="shared" ref="AO72:AO87" si="62">ROUND((I72/5/365*28),2)</f>
        <v>29</v>
      </c>
      <c r="AP72" s="65">
        <f t="shared" ref="AP72:AP87" si="63">ROUND((I72/5/365*31),2)</f>
        <v>32.1</v>
      </c>
      <c r="AQ72" s="65">
        <f t="shared" ref="AQ72:AQ87" si="64">ROUND((I72/5/365*30),2)</f>
        <v>31.07</v>
      </c>
      <c r="AR72" s="65">
        <f t="shared" ref="AR72:AR87" si="65">ROUND((I72/5/365*31),2)</f>
        <v>32.1</v>
      </c>
      <c r="AS72" s="65">
        <f t="shared" ref="AS72:AS87" si="66">ROUND((I72/5/365*30),2)</f>
        <v>31.07</v>
      </c>
      <c r="AT72" s="65">
        <f t="shared" ref="AT72:AT87" si="67">ROUND((I72/5/365*31),2)</f>
        <v>32.1</v>
      </c>
      <c r="AU72" s="65">
        <f t="shared" ref="AU72:AU87" si="68">ROUND((I72/5/365*31),2)</f>
        <v>32.1</v>
      </c>
      <c r="AV72" s="65">
        <f t="shared" ref="AV72:AV87" si="69">ROUND((I72/5/365*30),2)</f>
        <v>31.07</v>
      </c>
      <c r="AW72" s="65">
        <f t="shared" ref="AW72:AW87" si="70">ROUND((I72/5/365*31),2)</f>
        <v>32.1</v>
      </c>
      <c r="AX72" s="65">
        <f t="shared" ref="AX72:AX87" si="71">ROUND((I72/5/365*30),2)</f>
        <v>31.07</v>
      </c>
      <c r="AY72" s="65">
        <f t="shared" ref="AY72:AY87" si="72">ROUND((I72/5/365*31),2)</f>
        <v>32.1</v>
      </c>
      <c r="AZ72" s="65">
        <f t="shared" ref="AZ72:AZ87" si="73">SUM(AN72:AY72)</f>
        <v>2235.8799999999997</v>
      </c>
      <c r="BA72" s="65">
        <f t="shared" ref="BA72:BA87" si="74">ROUND((AK72+AN72+AO72+AP72+AQ72+AR72+AS72+AT72+AU72+AV72+AW72+AX72+AY72),2)</f>
        <v>4125.88</v>
      </c>
      <c r="BB72" s="65">
        <f t="shared" ref="BB72:BB87" si="75">ROUND((I72/5/365*31),2)</f>
        <v>32.1</v>
      </c>
      <c r="BC72" s="65">
        <f t="shared" ref="BC72:BC87" si="76">ROUND((I72/5/365*28),2)</f>
        <v>29</v>
      </c>
      <c r="BD72" s="65">
        <f t="shared" ref="BD72:BD87" si="77">ROUND((I72/5/365*31),2)</f>
        <v>32.1</v>
      </c>
      <c r="BE72" s="65">
        <f t="shared" ref="BE72:BE87" si="78">ROUND((I72/5/365*30),2)</f>
        <v>31.07</v>
      </c>
      <c r="BF72" s="65">
        <f t="shared" ref="BF72:BF87" si="79">ROUND((I72/5/365*31),2)</f>
        <v>32.1</v>
      </c>
      <c r="BG72" s="65">
        <f t="shared" ref="BG72:BG87" si="80">ROUND((I72/5/365*30),2)</f>
        <v>31.07</v>
      </c>
      <c r="BH72" s="65">
        <f t="shared" ref="BH72:BH87" si="81">ROUND((I72/5/365*31),2)</f>
        <v>32.1</v>
      </c>
      <c r="BI72" s="65">
        <f t="shared" ref="BI72:BI87" si="82">ROUND((I72/5/365*31),2)</f>
        <v>32.1</v>
      </c>
      <c r="BJ72" s="65">
        <f t="shared" ref="BJ72:BJ87" si="83">ROUND((I72/5/365*30),2)</f>
        <v>31.07</v>
      </c>
      <c r="BK72" s="65">
        <f t="shared" ref="BK72:BK87" si="84">ROUND((I72/5/365*31),2)</f>
        <v>32.1</v>
      </c>
      <c r="BL72" s="65">
        <f t="shared" ref="BL72:BL87" si="85">ROUND((I72/5/365*30),2)</f>
        <v>31.07</v>
      </c>
      <c r="BM72" s="65">
        <f t="shared" ref="BM72:BM87" si="86">ROUND((I72/5/365*31),2)</f>
        <v>32.1</v>
      </c>
      <c r="BN72" s="65">
        <f t="shared" ref="BN72:BN87" si="87">SUM(BB72:BM72)</f>
        <v>377.98</v>
      </c>
      <c r="BO72" s="65">
        <f t="shared" ref="BO72:BO87" si="88">ROUND((BA72+BN72),2)</f>
        <v>4503.8599999999997</v>
      </c>
      <c r="BP72" s="65">
        <f t="shared" ref="BP72:BP87" si="89">ROUND((I72/5/365*31),2)</f>
        <v>32.1</v>
      </c>
      <c r="BQ72" s="65">
        <f t="shared" ref="BQ72:BQ87" si="90">ROUND((I72/5/365*28),2)</f>
        <v>29</v>
      </c>
      <c r="BR72" s="65">
        <f t="shared" ref="BR72:BR87" si="91">ROUND((I72/5/365*31),2)</f>
        <v>32.1</v>
      </c>
      <c r="BS72" s="65">
        <f t="shared" ref="BS72:BS87" si="92">ROUND((I72/5/365*30),2)</f>
        <v>31.07</v>
      </c>
      <c r="BT72" s="65">
        <f t="shared" ref="BT72:BT87" si="93">ROUND((I72/5/365*31),2)</f>
        <v>32.1</v>
      </c>
      <c r="BU72" s="65">
        <f t="shared" ref="BU72:BU87" si="94">ROUND((I72/5/365*30),2)</f>
        <v>31.07</v>
      </c>
      <c r="BV72" s="65">
        <f t="shared" ref="BV72:BV87" si="95">ROUND((I72/5/365*31),2)</f>
        <v>32.1</v>
      </c>
      <c r="BW72" s="65">
        <f t="shared" ref="BW72:BW87" si="96">ROUND((I72/5/365*31),2)</f>
        <v>32.1</v>
      </c>
      <c r="BX72" s="65">
        <f t="shared" ref="BX72:BX87" si="97">ROUND((I72/5/365*30),2)</f>
        <v>31.07</v>
      </c>
      <c r="BY72" s="65">
        <f t="shared" ref="BY72:BY87" si="98">ROUND((I72/5/365*31),2)</f>
        <v>32.1</v>
      </c>
      <c r="BZ72" s="65">
        <f t="shared" ref="BZ72:BZ87" si="99">ROUND((I72/5/365*30),2)</f>
        <v>31.07</v>
      </c>
      <c r="CA72" s="65">
        <f t="shared" ref="CA72:CA87" si="100">ROUND((I72/5/365*31),2)</f>
        <v>32.1</v>
      </c>
      <c r="CB72" s="65">
        <f t="shared" ref="CB72:CB87" si="101">SUM(BP72:CA72)</f>
        <v>377.98</v>
      </c>
      <c r="CC72" s="65">
        <f t="shared" ref="CC72:CC87" si="102">ROUND((BO72+CB72),2)</f>
        <v>4881.84</v>
      </c>
      <c r="CD72" s="65">
        <f t="shared" ref="CD72:CD87" si="103">ROUND((I72/5/365*31),2)</f>
        <v>32.1</v>
      </c>
      <c r="CE72" s="65">
        <f t="shared" ref="CE72:CE87" si="104">ROUND((I72/5/365*29),2)</f>
        <v>30.03</v>
      </c>
      <c r="CF72" s="65">
        <f t="shared" ref="CF72:CF87" si="105">ROUND((I72/5/365*31),2)</f>
        <v>32.1</v>
      </c>
      <c r="CG72" s="65">
        <f t="shared" ref="CG72:CG87" si="106">ROUND((I72/5/365*30),2)</f>
        <v>31.07</v>
      </c>
      <c r="CH72" s="65">
        <f t="shared" ref="CH72:CH87" si="107">ROUND((I72/5/365*31),2)</f>
        <v>32.1</v>
      </c>
      <c r="CI72" s="65">
        <f t="shared" ref="CI72:CI87" si="108">ROUND((I72/5/365*30),2)</f>
        <v>31.07</v>
      </c>
      <c r="CJ72" s="65">
        <f t="shared" ref="CJ72:CJ87" si="109">ROUND((I72/5/365*31),2)</f>
        <v>32.1</v>
      </c>
      <c r="CK72" s="65">
        <f t="shared" ref="CK72:CK87" si="110">ROUND((I72/5/365*31),2)</f>
        <v>32.1</v>
      </c>
      <c r="CL72" s="65">
        <f t="shared" ref="CL72:CL87" si="111">ROUND((I72/5/365*30),2)</f>
        <v>31.07</v>
      </c>
      <c r="CM72" s="65">
        <f t="shared" ref="CM72:CM87" si="112">ROUND((I72/5/365*31),2)</f>
        <v>32.1</v>
      </c>
      <c r="CN72" s="65">
        <f t="shared" ref="CN72:CN87" si="113">ROUND((I72/5/365*30),2)</f>
        <v>31.07</v>
      </c>
      <c r="CO72" s="65">
        <f t="shared" ref="CO72:CO87" si="114">ROUND((I72/5/365*31),2)</f>
        <v>32.1</v>
      </c>
      <c r="CP72" s="65">
        <f t="shared" ref="CP72:CP87" si="115">SUM(CD72:CO72)</f>
        <v>379.01000000000005</v>
      </c>
      <c r="CQ72" s="66">
        <f t="shared" ref="CQ72:CQ87" si="116">ROUND((CC72+CP72),2)</f>
        <v>5260.85</v>
      </c>
      <c r="CR72" s="65">
        <f t="shared" ref="CR72:CR87" si="117">ROUND((I72/5/365*31),2)</f>
        <v>32.1</v>
      </c>
      <c r="CS72" s="65">
        <f t="shared" ref="CS72:CS87" si="118">ROUND((I72/5/365*28),2)</f>
        <v>29</v>
      </c>
      <c r="CT72" s="65">
        <f t="shared" ref="CT72:CT87" si="119">ROUND((I72/5/365*31),2)</f>
        <v>32.1</v>
      </c>
      <c r="CU72" s="65">
        <f t="shared" ref="CU72:CU87" si="120">ROUND((I72/5/365*30),2)</f>
        <v>31.07</v>
      </c>
      <c r="CV72" s="67">
        <f t="shared" ref="CV72:CV87" si="121">ROUND((I72/5/365*31),2)</f>
        <v>32.1</v>
      </c>
      <c r="CW72" s="65">
        <f t="shared" ref="CW72:CW87" si="122">ROUND((I72/5/365*30),2)</f>
        <v>31.07</v>
      </c>
      <c r="CX72" s="65">
        <f t="shared" ref="CX72:CX87" si="123">ROUND((I72/5/365*31),2)</f>
        <v>32.1</v>
      </c>
      <c r="CY72" s="65">
        <f t="shared" ref="CY72:CY87" si="124">ROUND((I72/5/365*31),2)</f>
        <v>32.1</v>
      </c>
      <c r="CZ72" s="65">
        <f t="shared" ref="CZ72:CZ87" si="125">ROUND((I72/5/365*30),2)</f>
        <v>31.07</v>
      </c>
      <c r="DA72" s="65">
        <f t="shared" ref="DA72:DA87" si="126">ROUND((I72/5/365*31),2)</f>
        <v>32.1</v>
      </c>
      <c r="DB72" s="65">
        <f t="shared" ref="DB72:DB87" si="127">ROUND((I72/5/365*30),2)</f>
        <v>31.07</v>
      </c>
      <c r="DC72" s="65">
        <v>13.56</v>
      </c>
      <c r="DD72" s="66">
        <f t="shared" ref="DD72:DD87" si="128">SUM(CR72:DC72)</f>
        <v>359.44</v>
      </c>
      <c r="DE72" s="66">
        <f t="shared" ref="DE72:DE87" si="129">ROUND((CQ72+DD72),2)</f>
        <v>5620.29</v>
      </c>
      <c r="DF72" s="65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5">
        <f t="shared" ref="DS72:DS87" si="130">ROUND((CQ72+CR72+CS72+CT72+CU72+CV72+CW72+CX72+CY72+CZ72+DA72+DB72+DC72),2)</f>
        <v>5620.29</v>
      </c>
      <c r="DT72" s="65">
        <f t="shared" ref="DT72:DT87" si="131">SUM(G72-DS72)</f>
        <v>-3520.29</v>
      </c>
    </row>
    <row r="73" spans="2:124" s="43" customFormat="1" ht="25.5" customHeight="1" x14ac:dyDescent="0.25">
      <c r="B73" s="64">
        <v>41257</v>
      </c>
      <c r="C73" s="11" t="s">
        <v>111</v>
      </c>
      <c r="D73" s="16" t="s">
        <v>634</v>
      </c>
      <c r="E73" s="17" t="s">
        <v>291</v>
      </c>
      <c r="F73" s="17" t="s">
        <v>635</v>
      </c>
      <c r="G73" s="123">
        <v>2100</v>
      </c>
      <c r="H73" s="123">
        <f t="shared" si="45"/>
        <v>210</v>
      </c>
      <c r="I73" s="123">
        <f>(G73*0.9)</f>
        <v>1890</v>
      </c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>
        <f t="shared" si="60"/>
        <v>0</v>
      </c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>
        <f>ROUND((I73/5/365*17),2)</f>
        <v>17.61</v>
      </c>
      <c r="AJ73" s="123">
        <f t="shared" si="61"/>
        <v>17.61</v>
      </c>
      <c r="AK73" s="123">
        <v>1890</v>
      </c>
      <c r="AL73" s="123">
        <v>1890</v>
      </c>
      <c r="AM73" s="123">
        <v>1890</v>
      </c>
      <c r="AN73" s="227">
        <v>1890</v>
      </c>
      <c r="AO73" s="128">
        <f t="shared" si="62"/>
        <v>29</v>
      </c>
      <c r="AP73" s="65">
        <f t="shared" si="63"/>
        <v>32.1</v>
      </c>
      <c r="AQ73" s="65">
        <f t="shared" si="64"/>
        <v>31.07</v>
      </c>
      <c r="AR73" s="65">
        <f t="shared" si="65"/>
        <v>32.1</v>
      </c>
      <c r="AS73" s="65">
        <f t="shared" si="66"/>
        <v>31.07</v>
      </c>
      <c r="AT73" s="65">
        <f t="shared" si="67"/>
        <v>32.1</v>
      </c>
      <c r="AU73" s="65">
        <f t="shared" si="68"/>
        <v>32.1</v>
      </c>
      <c r="AV73" s="65">
        <f t="shared" si="69"/>
        <v>31.07</v>
      </c>
      <c r="AW73" s="65">
        <f t="shared" si="70"/>
        <v>32.1</v>
      </c>
      <c r="AX73" s="65">
        <f t="shared" si="71"/>
        <v>31.07</v>
      </c>
      <c r="AY73" s="65">
        <f t="shared" si="72"/>
        <v>32.1</v>
      </c>
      <c r="AZ73" s="65">
        <f t="shared" si="73"/>
        <v>2235.8799999999997</v>
      </c>
      <c r="BA73" s="65">
        <f t="shared" si="74"/>
        <v>4125.88</v>
      </c>
      <c r="BB73" s="65">
        <f t="shared" si="75"/>
        <v>32.1</v>
      </c>
      <c r="BC73" s="65">
        <f t="shared" si="76"/>
        <v>29</v>
      </c>
      <c r="BD73" s="65">
        <f t="shared" si="77"/>
        <v>32.1</v>
      </c>
      <c r="BE73" s="65">
        <f t="shared" si="78"/>
        <v>31.07</v>
      </c>
      <c r="BF73" s="65">
        <f t="shared" si="79"/>
        <v>32.1</v>
      </c>
      <c r="BG73" s="65">
        <f t="shared" si="80"/>
        <v>31.07</v>
      </c>
      <c r="BH73" s="65">
        <f t="shared" si="81"/>
        <v>32.1</v>
      </c>
      <c r="BI73" s="65">
        <f t="shared" si="82"/>
        <v>32.1</v>
      </c>
      <c r="BJ73" s="65">
        <f t="shared" si="83"/>
        <v>31.07</v>
      </c>
      <c r="BK73" s="65">
        <f t="shared" si="84"/>
        <v>32.1</v>
      </c>
      <c r="BL73" s="65">
        <f t="shared" si="85"/>
        <v>31.07</v>
      </c>
      <c r="BM73" s="65">
        <f t="shared" si="86"/>
        <v>32.1</v>
      </c>
      <c r="BN73" s="65">
        <f t="shared" si="87"/>
        <v>377.98</v>
      </c>
      <c r="BO73" s="65">
        <f t="shared" si="88"/>
        <v>4503.8599999999997</v>
      </c>
      <c r="BP73" s="65">
        <f t="shared" si="89"/>
        <v>32.1</v>
      </c>
      <c r="BQ73" s="65">
        <f t="shared" si="90"/>
        <v>29</v>
      </c>
      <c r="BR73" s="65">
        <f t="shared" si="91"/>
        <v>32.1</v>
      </c>
      <c r="BS73" s="65">
        <f t="shared" si="92"/>
        <v>31.07</v>
      </c>
      <c r="BT73" s="65">
        <f t="shared" si="93"/>
        <v>32.1</v>
      </c>
      <c r="BU73" s="65">
        <f t="shared" si="94"/>
        <v>31.07</v>
      </c>
      <c r="BV73" s="65">
        <f t="shared" si="95"/>
        <v>32.1</v>
      </c>
      <c r="BW73" s="65">
        <f t="shared" si="96"/>
        <v>32.1</v>
      </c>
      <c r="BX73" s="65">
        <f t="shared" si="97"/>
        <v>31.07</v>
      </c>
      <c r="BY73" s="65">
        <f t="shared" si="98"/>
        <v>32.1</v>
      </c>
      <c r="BZ73" s="65">
        <f t="shared" si="99"/>
        <v>31.07</v>
      </c>
      <c r="CA73" s="65">
        <f t="shared" si="100"/>
        <v>32.1</v>
      </c>
      <c r="CB73" s="65">
        <f t="shared" si="101"/>
        <v>377.98</v>
      </c>
      <c r="CC73" s="65">
        <f t="shared" si="102"/>
        <v>4881.84</v>
      </c>
      <c r="CD73" s="65">
        <f t="shared" si="103"/>
        <v>32.1</v>
      </c>
      <c r="CE73" s="65">
        <f t="shared" si="104"/>
        <v>30.03</v>
      </c>
      <c r="CF73" s="65">
        <f t="shared" si="105"/>
        <v>32.1</v>
      </c>
      <c r="CG73" s="65">
        <f t="shared" si="106"/>
        <v>31.07</v>
      </c>
      <c r="CH73" s="65">
        <f t="shared" si="107"/>
        <v>32.1</v>
      </c>
      <c r="CI73" s="65">
        <f t="shared" si="108"/>
        <v>31.07</v>
      </c>
      <c r="CJ73" s="65">
        <f t="shared" si="109"/>
        <v>32.1</v>
      </c>
      <c r="CK73" s="65">
        <f t="shared" si="110"/>
        <v>32.1</v>
      </c>
      <c r="CL73" s="65">
        <f t="shared" si="111"/>
        <v>31.07</v>
      </c>
      <c r="CM73" s="65">
        <f t="shared" si="112"/>
        <v>32.1</v>
      </c>
      <c r="CN73" s="65">
        <f t="shared" si="113"/>
        <v>31.07</v>
      </c>
      <c r="CO73" s="65">
        <f t="shared" si="114"/>
        <v>32.1</v>
      </c>
      <c r="CP73" s="65">
        <f t="shared" si="115"/>
        <v>379.01000000000005</v>
      </c>
      <c r="CQ73" s="66">
        <f t="shared" si="116"/>
        <v>5260.85</v>
      </c>
      <c r="CR73" s="65">
        <f t="shared" si="117"/>
        <v>32.1</v>
      </c>
      <c r="CS73" s="65">
        <f t="shared" si="118"/>
        <v>29</v>
      </c>
      <c r="CT73" s="65">
        <f t="shared" si="119"/>
        <v>32.1</v>
      </c>
      <c r="CU73" s="65">
        <f t="shared" si="120"/>
        <v>31.07</v>
      </c>
      <c r="CV73" s="67">
        <f t="shared" si="121"/>
        <v>32.1</v>
      </c>
      <c r="CW73" s="65">
        <f t="shared" si="122"/>
        <v>31.07</v>
      </c>
      <c r="CX73" s="65">
        <f t="shared" si="123"/>
        <v>32.1</v>
      </c>
      <c r="CY73" s="65">
        <f t="shared" si="124"/>
        <v>32.1</v>
      </c>
      <c r="CZ73" s="65">
        <f t="shared" si="125"/>
        <v>31.07</v>
      </c>
      <c r="DA73" s="65">
        <f t="shared" si="126"/>
        <v>32.1</v>
      </c>
      <c r="DB73" s="65">
        <f t="shared" si="127"/>
        <v>31.07</v>
      </c>
      <c r="DC73" s="65">
        <v>13.56</v>
      </c>
      <c r="DD73" s="66">
        <f t="shared" si="128"/>
        <v>359.44</v>
      </c>
      <c r="DE73" s="66">
        <f t="shared" si="129"/>
        <v>5620.29</v>
      </c>
      <c r="DF73" s="65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5">
        <f t="shared" si="130"/>
        <v>5620.29</v>
      </c>
      <c r="DT73" s="65">
        <f t="shared" si="131"/>
        <v>-3520.29</v>
      </c>
    </row>
    <row r="74" spans="2:124" s="43" customFormat="1" ht="26.25" customHeight="1" x14ac:dyDescent="0.25">
      <c r="B74" s="64">
        <v>41257</v>
      </c>
      <c r="C74" s="18" t="s">
        <v>636</v>
      </c>
      <c r="D74" s="18" t="s">
        <v>637</v>
      </c>
      <c r="E74" s="17" t="s">
        <v>109</v>
      </c>
      <c r="F74" s="17" t="s">
        <v>638</v>
      </c>
      <c r="G74" s="123">
        <v>1089</v>
      </c>
      <c r="H74" s="123">
        <f t="shared" si="45"/>
        <v>108.9</v>
      </c>
      <c r="I74" s="123">
        <f t="shared" si="46"/>
        <v>980.1</v>
      </c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>
        <f t="shared" si="60"/>
        <v>0</v>
      </c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>
        <f>ROUND((I74/5/365*17),2)</f>
        <v>9.1300000000000008</v>
      </c>
      <c r="AJ74" s="123">
        <f t="shared" si="61"/>
        <v>9.1300000000000008</v>
      </c>
      <c r="AK74" s="123">
        <v>980.1</v>
      </c>
      <c r="AL74" s="123">
        <v>980.1</v>
      </c>
      <c r="AM74" s="123">
        <v>980.1</v>
      </c>
      <c r="AN74" s="123">
        <v>980.1</v>
      </c>
      <c r="AO74" s="128">
        <f t="shared" si="62"/>
        <v>15.04</v>
      </c>
      <c r="AP74" s="65">
        <f t="shared" si="63"/>
        <v>16.649999999999999</v>
      </c>
      <c r="AQ74" s="65">
        <f t="shared" si="64"/>
        <v>16.11</v>
      </c>
      <c r="AR74" s="65">
        <f t="shared" si="65"/>
        <v>16.649999999999999</v>
      </c>
      <c r="AS74" s="65">
        <f t="shared" si="66"/>
        <v>16.11</v>
      </c>
      <c r="AT74" s="65">
        <f t="shared" si="67"/>
        <v>16.649999999999999</v>
      </c>
      <c r="AU74" s="65">
        <f t="shared" si="68"/>
        <v>16.649999999999999</v>
      </c>
      <c r="AV74" s="65">
        <f t="shared" si="69"/>
        <v>16.11</v>
      </c>
      <c r="AW74" s="65">
        <f t="shared" si="70"/>
        <v>16.649999999999999</v>
      </c>
      <c r="AX74" s="65">
        <f t="shared" si="71"/>
        <v>16.11</v>
      </c>
      <c r="AY74" s="65">
        <f t="shared" si="72"/>
        <v>16.649999999999999</v>
      </c>
      <c r="AZ74" s="65">
        <f t="shared" si="73"/>
        <v>1159.48</v>
      </c>
      <c r="BA74" s="65">
        <f t="shared" si="74"/>
        <v>2139.58</v>
      </c>
      <c r="BB74" s="65">
        <f t="shared" si="75"/>
        <v>16.649999999999999</v>
      </c>
      <c r="BC74" s="65">
        <f t="shared" si="76"/>
        <v>15.04</v>
      </c>
      <c r="BD74" s="65">
        <f t="shared" si="77"/>
        <v>16.649999999999999</v>
      </c>
      <c r="BE74" s="65">
        <f t="shared" si="78"/>
        <v>16.11</v>
      </c>
      <c r="BF74" s="65">
        <f t="shared" si="79"/>
        <v>16.649999999999999</v>
      </c>
      <c r="BG74" s="65">
        <f t="shared" si="80"/>
        <v>16.11</v>
      </c>
      <c r="BH74" s="65">
        <f t="shared" si="81"/>
        <v>16.649999999999999</v>
      </c>
      <c r="BI74" s="65">
        <f t="shared" si="82"/>
        <v>16.649999999999999</v>
      </c>
      <c r="BJ74" s="65">
        <f t="shared" si="83"/>
        <v>16.11</v>
      </c>
      <c r="BK74" s="65">
        <f t="shared" si="84"/>
        <v>16.649999999999999</v>
      </c>
      <c r="BL74" s="65">
        <f t="shared" si="85"/>
        <v>16.11</v>
      </c>
      <c r="BM74" s="65">
        <f t="shared" si="86"/>
        <v>16.649999999999999</v>
      </c>
      <c r="BN74" s="65">
        <f t="shared" si="87"/>
        <v>196.03</v>
      </c>
      <c r="BO74" s="65">
        <f t="shared" si="88"/>
        <v>2335.61</v>
      </c>
      <c r="BP74" s="65">
        <f t="shared" si="89"/>
        <v>16.649999999999999</v>
      </c>
      <c r="BQ74" s="65">
        <f t="shared" si="90"/>
        <v>15.04</v>
      </c>
      <c r="BR74" s="65">
        <f t="shared" si="91"/>
        <v>16.649999999999999</v>
      </c>
      <c r="BS74" s="65">
        <f t="shared" si="92"/>
        <v>16.11</v>
      </c>
      <c r="BT74" s="65">
        <f t="shared" si="93"/>
        <v>16.649999999999999</v>
      </c>
      <c r="BU74" s="65">
        <f t="shared" si="94"/>
        <v>16.11</v>
      </c>
      <c r="BV74" s="65">
        <f t="shared" si="95"/>
        <v>16.649999999999999</v>
      </c>
      <c r="BW74" s="65">
        <f t="shared" si="96"/>
        <v>16.649999999999999</v>
      </c>
      <c r="BX74" s="65">
        <f t="shared" si="97"/>
        <v>16.11</v>
      </c>
      <c r="BY74" s="65">
        <f t="shared" si="98"/>
        <v>16.649999999999999</v>
      </c>
      <c r="BZ74" s="65">
        <f t="shared" si="99"/>
        <v>16.11</v>
      </c>
      <c r="CA74" s="65">
        <f t="shared" si="100"/>
        <v>16.649999999999999</v>
      </c>
      <c r="CB74" s="65">
        <f t="shared" si="101"/>
        <v>196.03</v>
      </c>
      <c r="CC74" s="65">
        <f t="shared" si="102"/>
        <v>2531.64</v>
      </c>
      <c r="CD74" s="65">
        <f t="shared" si="103"/>
        <v>16.649999999999999</v>
      </c>
      <c r="CE74" s="65">
        <f t="shared" si="104"/>
        <v>15.57</v>
      </c>
      <c r="CF74" s="65">
        <f t="shared" si="105"/>
        <v>16.649999999999999</v>
      </c>
      <c r="CG74" s="65">
        <f t="shared" si="106"/>
        <v>16.11</v>
      </c>
      <c r="CH74" s="65">
        <f t="shared" si="107"/>
        <v>16.649999999999999</v>
      </c>
      <c r="CI74" s="65">
        <f t="shared" si="108"/>
        <v>16.11</v>
      </c>
      <c r="CJ74" s="65">
        <f t="shared" si="109"/>
        <v>16.649999999999999</v>
      </c>
      <c r="CK74" s="65">
        <f t="shared" si="110"/>
        <v>16.649999999999999</v>
      </c>
      <c r="CL74" s="65">
        <f t="shared" si="111"/>
        <v>16.11</v>
      </c>
      <c r="CM74" s="65">
        <f t="shared" si="112"/>
        <v>16.649999999999999</v>
      </c>
      <c r="CN74" s="65">
        <f t="shared" si="113"/>
        <v>16.11</v>
      </c>
      <c r="CO74" s="65">
        <f t="shared" si="114"/>
        <v>16.649999999999999</v>
      </c>
      <c r="CP74" s="65">
        <f t="shared" si="115"/>
        <v>196.55999999999997</v>
      </c>
      <c r="CQ74" s="66">
        <f t="shared" si="116"/>
        <v>2728.2</v>
      </c>
      <c r="CR74" s="65">
        <f t="shared" si="117"/>
        <v>16.649999999999999</v>
      </c>
      <c r="CS74" s="65">
        <f t="shared" si="118"/>
        <v>15.04</v>
      </c>
      <c r="CT74" s="65">
        <f t="shared" si="119"/>
        <v>16.649999999999999</v>
      </c>
      <c r="CU74" s="65">
        <f t="shared" si="120"/>
        <v>16.11</v>
      </c>
      <c r="CV74" s="67">
        <f t="shared" si="121"/>
        <v>16.649999999999999</v>
      </c>
      <c r="CW74" s="65">
        <f t="shared" si="122"/>
        <v>16.11</v>
      </c>
      <c r="CX74" s="65">
        <f t="shared" si="123"/>
        <v>16.649999999999999</v>
      </c>
      <c r="CY74" s="65">
        <f t="shared" si="124"/>
        <v>16.649999999999999</v>
      </c>
      <c r="CZ74" s="65">
        <f t="shared" si="125"/>
        <v>16.11</v>
      </c>
      <c r="DA74" s="65">
        <f t="shared" si="126"/>
        <v>16.649999999999999</v>
      </c>
      <c r="DB74" s="65">
        <f t="shared" si="127"/>
        <v>16.11</v>
      </c>
      <c r="DC74" s="65">
        <v>6.94</v>
      </c>
      <c r="DD74" s="66">
        <f t="shared" si="128"/>
        <v>186.32</v>
      </c>
      <c r="DE74" s="66">
        <f t="shared" si="129"/>
        <v>2914.52</v>
      </c>
      <c r="DF74" s="65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5">
        <f t="shared" si="130"/>
        <v>2914.52</v>
      </c>
      <c r="DT74" s="65">
        <f t="shared" si="131"/>
        <v>-1825.52</v>
      </c>
    </row>
    <row r="75" spans="2:124" s="43" customFormat="1" ht="24.75" x14ac:dyDescent="0.25">
      <c r="B75" s="64">
        <v>41257</v>
      </c>
      <c r="C75" s="11" t="s">
        <v>125</v>
      </c>
      <c r="D75" s="11" t="s">
        <v>639</v>
      </c>
      <c r="E75" s="17" t="s">
        <v>109</v>
      </c>
      <c r="F75" s="17" t="s">
        <v>640</v>
      </c>
      <c r="G75" s="123">
        <v>649</v>
      </c>
      <c r="H75" s="123">
        <f t="shared" si="45"/>
        <v>64.900000000000006</v>
      </c>
      <c r="I75" s="123">
        <f t="shared" si="46"/>
        <v>584.1</v>
      </c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>
        <f t="shared" si="60"/>
        <v>0</v>
      </c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>
        <f>ROUND((I75/5/365*17),2)</f>
        <v>5.44</v>
      </c>
      <c r="AJ75" s="123">
        <f t="shared" si="61"/>
        <v>5.44</v>
      </c>
      <c r="AK75" s="123">
        <v>584.1</v>
      </c>
      <c r="AL75" s="123">
        <v>584.1</v>
      </c>
      <c r="AM75" s="123">
        <v>584.1</v>
      </c>
      <c r="AN75" s="123">
        <v>584.1</v>
      </c>
      <c r="AO75" s="128">
        <f t="shared" si="62"/>
        <v>8.9600000000000009</v>
      </c>
      <c r="AP75" s="65">
        <f t="shared" si="63"/>
        <v>9.92</v>
      </c>
      <c r="AQ75" s="65">
        <f t="shared" si="64"/>
        <v>9.6</v>
      </c>
      <c r="AR75" s="65">
        <f t="shared" si="65"/>
        <v>9.92</v>
      </c>
      <c r="AS75" s="65">
        <f t="shared" si="66"/>
        <v>9.6</v>
      </c>
      <c r="AT75" s="65">
        <f t="shared" si="67"/>
        <v>9.92</v>
      </c>
      <c r="AU75" s="65">
        <f t="shared" si="68"/>
        <v>9.92</v>
      </c>
      <c r="AV75" s="65">
        <f t="shared" si="69"/>
        <v>9.6</v>
      </c>
      <c r="AW75" s="65">
        <f t="shared" si="70"/>
        <v>9.92</v>
      </c>
      <c r="AX75" s="65">
        <f t="shared" si="71"/>
        <v>9.6</v>
      </c>
      <c r="AY75" s="65">
        <f t="shared" si="72"/>
        <v>9.92</v>
      </c>
      <c r="AZ75" s="65">
        <f t="shared" si="73"/>
        <v>690.9799999999999</v>
      </c>
      <c r="BA75" s="65">
        <f t="shared" si="74"/>
        <v>1275.08</v>
      </c>
      <c r="BB75" s="65">
        <f t="shared" si="75"/>
        <v>9.92</v>
      </c>
      <c r="BC75" s="65">
        <f t="shared" si="76"/>
        <v>8.9600000000000009</v>
      </c>
      <c r="BD75" s="65">
        <f t="shared" si="77"/>
        <v>9.92</v>
      </c>
      <c r="BE75" s="65">
        <f t="shared" si="78"/>
        <v>9.6</v>
      </c>
      <c r="BF75" s="65">
        <f t="shared" si="79"/>
        <v>9.92</v>
      </c>
      <c r="BG75" s="65">
        <f t="shared" si="80"/>
        <v>9.6</v>
      </c>
      <c r="BH75" s="65">
        <f t="shared" si="81"/>
        <v>9.92</v>
      </c>
      <c r="BI75" s="65">
        <f t="shared" si="82"/>
        <v>9.92</v>
      </c>
      <c r="BJ75" s="65">
        <f t="shared" si="83"/>
        <v>9.6</v>
      </c>
      <c r="BK75" s="65">
        <f t="shared" si="84"/>
        <v>9.92</v>
      </c>
      <c r="BL75" s="65">
        <f t="shared" si="85"/>
        <v>9.6</v>
      </c>
      <c r="BM75" s="65">
        <f t="shared" si="86"/>
        <v>9.92</v>
      </c>
      <c r="BN75" s="65">
        <f t="shared" si="87"/>
        <v>116.8</v>
      </c>
      <c r="BO75" s="65">
        <f t="shared" si="88"/>
        <v>1391.88</v>
      </c>
      <c r="BP75" s="65">
        <f t="shared" si="89"/>
        <v>9.92</v>
      </c>
      <c r="BQ75" s="65">
        <f t="shared" si="90"/>
        <v>8.9600000000000009</v>
      </c>
      <c r="BR75" s="65">
        <f t="shared" si="91"/>
        <v>9.92</v>
      </c>
      <c r="BS75" s="65">
        <f t="shared" si="92"/>
        <v>9.6</v>
      </c>
      <c r="BT75" s="65">
        <f t="shared" si="93"/>
        <v>9.92</v>
      </c>
      <c r="BU75" s="65">
        <f t="shared" si="94"/>
        <v>9.6</v>
      </c>
      <c r="BV75" s="65">
        <f t="shared" si="95"/>
        <v>9.92</v>
      </c>
      <c r="BW75" s="65">
        <f t="shared" si="96"/>
        <v>9.92</v>
      </c>
      <c r="BX75" s="65">
        <f t="shared" si="97"/>
        <v>9.6</v>
      </c>
      <c r="BY75" s="65">
        <f t="shared" si="98"/>
        <v>9.92</v>
      </c>
      <c r="BZ75" s="65">
        <f t="shared" si="99"/>
        <v>9.6</v>
      </c>
      <c r="CA75" s="65">
        <f t="shared" si="100"/>
        <v>9.92</v>
      </c>
      <c r="CB75" s="65">
        <f t="shared" si="101"/>
        <v>116.8</v>
      </c>
      <c r="CC75" s="65">
        <f t="shared" si="102"/>
        <v>1508.68</v>
      </c>
      <c r="CD75" s="65">
        <f t="shared" si="103"/>
        <v>9.92</v>
      </c>
      <c r="CE75" s="65">
        <f t="shared" si="104"/>
        <v>9.2799999999999994</v>
      </c>
      <c r="CF75" s="65">
        <f t="shared" si="105"/>
        <v>9.92</v>
      </c>
      <c r="CG75" s="65">
        <f t="shared" si="106"/>
        <v>9.6</v>
      </c>
      <c r="CH75" s="65">
        <f t="shared" si="107"/>
        <v>9.92</v>
      </c>
      <c r="CI75" s="65">
        <f t="shared" si="108"/>
        <v>9.6</v>
      </c>
      <c r="CJ75" s="65">
        <f t="shared" si="109"/>
        <v>9.92</v>
      </c>
      <c r="CK75" s="65">
        <f t="shared" si="110"/>
        <v>9.92</v>
      </c>
      <c r="CL75" s="65">
        <f t="shared" si="111"/>
        <v>9.6</v>
      </c>
      <c r="CM75" s="65">
        <f t="shared" si="112"/>
        <v>9.92</v>
      </c>
      <c r="CN75" s="65">
        <f t="shared" si="113"/>
        <v>9.6</v>
      </c>
      <c r="CO75" s="65">
        <f t="shared" si="114"/>
        <v>9.92</v>
      </c>
      <c r="CP75" s="65">
        <f t="shared" si="115"/>
        <v>117.11999999999999</v>
      </c>
      <c r="CQ75" s="66">
        <f t="shared" si="116"/>
        <v>1625.8</v>
      </c>
      <c r="CR75" s="65">
        <f t="shared" si="117"/>
        <v>9.92</v>
      </c>
      <c r="CS75" s="65">
        <f t="shared" si="118"/>
        <v>8.9600000000000009</v>
      </c>
      <c r="CT75" s="65">
        <f t="shared" si="119"/>
        <v>9.92</v>
      </c>
      <c r="CU75" s="65">
        <f t="shared" si="120"/>
        <v>9.6</v>
      </c>
      <c r="CV75" s="67">
        <f t="shared" si="121"/>
        <v>9.92</v>
      </c>
      <c r="CW75" s="65">
        <f t="shared" si="122"/>
        <v>9.6</v>
      </c>
      <c r="CX75" s="65">
        <f t="shared" si="123"/>
        <v>9.92</v>
      </c>
      <c r="CY75" s="65">
        <f t="shared" si="124"/>
        <v>9.92</v>
      </c>
      <c r="CZ75" s="65">
        <f t="shared" si="125"/>
        <v>9.6</v>
      </c>
      <c r="DA75" s="65">
        <f t="shared" si="126"/>
        <v>9.92</v>
      </c>
      <c r="DB75" s="65">
        <f t="shared" si="127"/>
        <v>9.6</v>
      </c>
      <c r="DC75" s="65">
        <v>4.26</v>
      </c>
      <c r="DD75" s="66">
        <f t="shared" si="128"/>
        <v>111.14</v>
      </c>
      <c r="DE75" s="66">
        <f t="shared" si="129"/>
        <v>1736.94</v>
      </c>
      <c r="DF75" s="65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5">
        <f t="shared" si="130"/>
        <v>1736.94</v>
      </c>
      <c r="DT75" s="65">
        <f t="shared" si="131"/>
        <v>-1087.94</v>
      </c>
    </row>
    <row r="76" spans="2:124" s="43" customFormat="1" ht="42.75" customHeight="1" x14ac:dyDescent="0.25">
      <c r="B76" s="64">
        <v>41262</v>
      </c>
      <c r="C76" s="11" t="s">
        <v>111</v>
      </c>
      <c r="D76" s="16" t="s">
        <v>641</v>
      </c>
      <c r="E76" s="17" t="s">
        <v>130</v>
      </c>
      <c r="F76" s="17" t="s">
        <v>642</v>
      </c>
      <c r="G76" s="123">
        <v>1990</v>
      </c>
      <c r="H76" s="123">
        <f t="shared" si="45"/>
        <v>199</v>
      </c>
      <c r="I76" s="123">
        <f t="shared" si="46"/>
        <v>1791</v>
      </c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>
        <f t="shared" si="60"/>
        <v>0</v>
      </c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>
        <f t="shared" ref="AI76:AI87" si="132">ROUND((I76/5/365*12),2)</f>
        <v>11.78</v>
      </c>
      <c r="AJ76" s="123">
        <f t="shared" si="61"/>
        <v>11.78</v>
      </c>
      <c r="AK76" s="123">
        <v>1791</v>
      </c>
      <c r="AL76" s="123">
        <v>1791</v>
      </c>
      <c r="AM76" s="123">
        <v>1791</v>
      </c>
      <c r="AN76" s="123">
        <v>1791</v>
      </c>
      <c r="AO76" s="128">
        <f t="shared" si="62"/>
        <v>27.48</v>
      </c>
      <c r="AP76" s="65">
        <f t="shared" si="63"/>
        <v>30.42</v>
      </c>
      <c r="AQ76" s="65">
        <f t="shared" si="64"/>
        <v>29.44</v>
      </c>
      <c r="AR76" s="65">
        <f t="shared" si="65"/>
        <v>30.42</v>
      </c>
      <c r="AS76" s="65">
        <f t="shared" si="66"/>
        <v>29.44</v>
      </c>
      <c r="AT76" s="65">
        <f t="shared" si="67"/>
        <v>30.42</v>
      </c>
      <c r="AU76" s="65">
        <f t="shared" si="68"/>
        <v>30.42</v>
      </c>
      <c r="AV76" s="65">
        <f t="shared" si="69"/>
        <v>29.44</v>
      </c>
      <c r="AW76" s="65">
        <f t="shared" si="70"/>
        <v>30.42</v>
      </c>
      <c r="AX76" s="65">
        <f t="shared" si="71"/>
        <v>29.44</v>
      </c>
      <c r="AY76" s="65">
        <f t="shared" si="72"/>
        <v>30.42</v>
      </c>
      <c r="AZ76" s="65">
        <f t="shared" si="73"/>
        <v>2118.7600000000007</v>
      </c>
      <c r="BA76" s="65">
        <f t="shared" si="74"/>
        <v>3909.76</v>
      </c>
      <c r="BB76" s="65">
        <f t="shared" si="75"/>
        <v>30.42</v>
      </c>
      <c r="BC76" s="65">
        <f t="shared" si="76"/>
        <v>27.48</v>
      </c>
      <c r="BD76" s="65">
        <f t="shared" si="77"/>
        <v>30.42</v>
      </c>
      <c r="BE76" s="65">
        <f t="shared" si="78"/>
        <v>29.44</v>
      </c>
      <c r="BF76" s="65">
        <f t="shared" si="79"/>
        <v>30.42</v>
      </c>
      <c r="BG76" s="65">
        <f t="shared" si="80"/>
        <v>29.44</v>
      </c>
      <c r="BH76" s="65">
        <f t="shared" si="81"/>
        <v>30.42</v>
      </c>
      <c r="BI76" s="65">
        <f t="shared" si="82"/>
        <v>30.42</v>
      </c>
      <c r="BJ76" s="65">
        <f t="shared" si="83"/>
        <v>29.44</v>
      </c>
      <c r="BK76" s="65">
        <f t="shared" si="84"/>
        <v>30.42</v>
      </c>
      <c r="BL76" s="65">
        <f t="shared" si="85"/>
        <v>29.44</v>
      </c>
      <c r="BM76" s="65">
        <f t="shared" si="86"/>
        <v>30.42</v>
      </c>
      <c r="BN76" s="65">
        <f t="shared" si="87"/>
        <v>358.18000000000006</v>
      </c>
      <c r="BO76" s="65">
        <f t="shared" si="88"/>
        <v>4267.9399999999996</v>
      </c>
      <c r="BP76" s="65">
        <f t="shared" si="89"/>
        <v>30.42</v>
      </c>
      <c r="BQ76" s="65">
        <f t="shared" si="90"/>
        <v>27.48</v>
      </c>
      <c r="BR76" s="65">
        <f t="shared" si="91"/>
        <v>30.42</v>
      </c>
      <c r="BS76" s="65">
        <f t="shared" si="92"/>
        <v>29.44</v>
      </c>
      <c r="BT76" s="65">
        <f t="shared" si="93"/>
        <v>30.42</v>
      </c>
      <c r="BU76" s="65">
        <f t="shared" si="94"/>
        <v>29.44</v>
      </c>
      <c r="BV76" s="65">
        <f t="shared" si="95"/>
        <v>30.42</v>
      </c>
      <c r="BW76" s="65">
        <f t="shared" si="96"/>
        <v>30.42</v>
      </c>
      <c r="BX76" s="65">
        <f t="shared" si="97"/>
        <v>29.44</v>
      </c>
      <c r="BY76" s="65">
        <f t="shared" si="98"/>
        <v>30.42</v>
      </c>
      <c r="BZ76" s="65">
        <f t="shared" si="99"/>
        <v>29.44</v>
      </c>
      <c r="CA76" s="65">
        <f t="shared" si="100"/>
        <v>30.42</v>
      </c>
      <c r="CB76" s="65">
        <f t="shared" si="101"/>
        <v>358.18000000000006</v>
      </c>
      <c r="CC76" s="65">
        <f t="shared" si="102"/>
        <v>4626.12</v>
      </c>
      <c r="CD76" s="65">
        <f t="shared" si="103"/>
        <v>30.42</v>
      </c>
      <c r="CE76" s="65">
        <f t="shared" si="104"/>
        <v>28.46</v>
      </c>
      <c r="CF76" s="65">
        <f t="shared" si="105"/>
        <v>30.42</v>
      </c>
      <c r="CG76" s="65">
        <f t="shared" si="106"/>
        <v>29.44</v>
      </c>
      <c r="CH76" s="65">
        <f t="shared" si="107"/>
        <v>30.42</v>
      </c>
      <c r="CI76" s="65">
        <f t="shared" si="108"/>
        <v>29.44</v>
      </c>
      <c r="CJ76" s="65">
        <f t="shared" si="109"/>
        <v>30.42</v>
      </c>
      <c r="CK76" s="65">
        <f t="shared" si="110"/>
        <v>30.42</v>
      </c>
      <c r="CL76" s="65">
        <f t="shared" si="111"/>
        <v>29.44</v>
      </c>
      <c r="CM76" s="65">
        <f t="shared" si="112"/>
        <v>30.42</v>
      </c>
      <c r="CN76" s="65">
        <f t="shared" si="113"/>
        <v>29.44</v>
      </c>
      <c r="CO76" s="65">
        <f t="shared" si="114"/>
        <v>30.42</v>
      </c>
      <c r="CP76" s="65">
        <f t="shared" si="115"/>
        <v>359.16000000000008</v>
      </c>
      <c r="CQ76" s="66">
        <f t="shared" si="116"/>
        <v>4985.28</v>
      </c>
      <c r="CR76" s="65">
        <f t="shared" si="117"/>
        <v>30.42</v>
      </c>
      <c r="CS76" s="65">
        <f t="shared" si="118"/>
        <v>27.48</v>
      </c>
      <c r="CT76" s="65">
        <f t="shared" si="119"/>
        <v>30.42</v>
      </c>
      <c r="CU76" s="65">
        <f t="shared" si="120"/>
        <v>29.44</v>
      </c>
      <c r="CV76" s="67">
        <f t="shared" si="121"/>
        <v>30.42</v>
      </c>
      <c r="CW76" s="65">
        <f t="shared" si="122"/>
        <v>29.44</v>
      </c>
      <c r="CX76" s="65">
        <f t="shared" si="123"/>
        <v>30.42</v>
      </c>
      <c r="CY76" s="65">
        <f t="shared" si="124"/>
        <v>30.42</v>
      </c>
      <c r="CZ76" s="65">
        <f t="shared" si="125"/>
        <v>29.44</v>
      </c>
      <c r="DA76" s="65">
        <f t="shared" si="126"/>
        <v>30.42</v>
      </c>
      <c r="DB76" s="65">
        <f t="shared" si="127"/>
        <v>29.44</v>
      </c>
      <c r="DC76" s="65">
        <v>17.760000000000002</v>
      </c>
      <c r="DD76" s="66">
        <f t="shared" si="128"/>
        <v>345.52000000000004</v>
      </c>
      <c r="DE76" s="66">
        <f t="shared" si="129"/>
        <v>5330.8</v>
      </c>
      <c r="DF76" s="65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5">
        <f t="shared" si="130"/>
        <v>5330.8</v>
      </c>
      <c r="DT76" s="65">
        <f t="shared" si="131"/>
        <v>-3340.8</v>
      </c>
    </row>
    <row r="77" spans="2:124" s="43" customFormat="1" ht="42.75" customHeight="1" x14ac:dyDescent="0.25">
      <c r="B77" s="64">
        <v>41262</v>
      </c>
      <c r="C77" s="11" t="s">
        <v>111</v>
      </c>
      <c r="D77" s="16" t="s">
        <v>643</v>
      </c>
      <c r="E77" s="17" t="s">
        <v>113</v>
      </c>
      <c r="F77" s="17" t="s">
        <v>644</v>
      </c>
      <c r="G77" s="123">
        <v>1990</v>
      </c>
      <c r="H77" s="123">
        <f t="shared" si="45"/>
        <v>199</v>
      </c>
      <c r="I77" s="123">
        <f t="shared" si="46"/>
        <v>1791</v>
      </c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>
        <f t="shared" si="60"/>
        <v>0</v>
      </c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>
        <f t="shared" si="132"/>
        <v>11.78</v>
      </c>
      <c r="AJ77" s="123">
        <f t="shared" si="61"/>
        <v>11.78</v>
      </c>
      <c r="AK77" s="123">
        <v>1791</v>
      </c>
      <c r="AL77" s="123">
        <v>1791</v>
      </c>
      <c r="AM77" s="123">
        <v>1791</v>
      </c>
      <c r="AN77" s="123">
        <v>1791</v>
      </c>
      <c r="AO77" s="128">
        <f t="shared" si="62"/>
        <v>27.48</v>
      </c>
      <c r="AP77" s="65">
        <f t="shared" si="63"/>
        <v>30.42</v>
      </c>
      <c r="AQ77" s="65">
        <f t="shared" si="64"/>
        <v>29.44</v>
      </c>
      <c r="AR77" s="65">
        <f t="shared" si="65"/>
        <v>30.42</v>
      </c>
      <c r="AS77" s="65">
        <f t="shared" si="66"/>
        <v>29.44</v>
      </c>
      <c r="AT77" s="65">
        <f t="shared" si="67"/>
        <v>30.42</v>
      </c>
      <c r="AU77" s="65">
        <f t="shared" si="68"/>
        <v>30.42</v>
      </c>
      <c r="AV77" s="65">
        <f t="shared" si="69"/>
        <v>29.44</v>
      </c>
      <c r="AW77" s="65">
        <f t="shared" si="70"/>
        <v>30.42</v>
      </c>
      <c r="AX77" s="65">
        <f t="shared" si="71"/>
        <v>29.44</v>
      </c>
      <c r="AY77" s="65">
        <f t="shared" si="72"/>
        <v>30.42</v>
      </c>
      <c r="AZ77" s="65">
        <f t="shared" si="73"/>
        <v>2118.7600000000007</v>
      </c>
      <c r="BA77" s="65">
        <f t="shared" si="74"/>
        <v>3909.76</v>
      </c>
      <c r="BB77" s="65">
        <f t="shared" si="75"/>
        <v>30.42</v>
      </c>
      <c r="BC77" s="65">
        <f t="shared" si="76"/>
        <v>27.48</v>
      </c>
      <c r="BD77" s="65">
        <f t="shared" si="77"/>
        <v>30.42</v>
      </c>
      <c r="BE77" s="65">
        <f t="shared" si="78"/>
        <v>29.44</v>
      </c>
      <c r="BF77" s="65">
        <f t="shared" si="79"/>
        <v>30.42</v>
      </c>
      <c r="BG77" s="65">
        <f t="shared" si="80"/>
        <v>29.44</v>
      </c>
      <c r="BH77" s="65">
        <f t="shared" si="81"/>
        <v>30.42</v>
      </c>
      <c r="BI77" s="65">
        <f t="shared" si="82"/>
        <v>30.42</v>
      </c>
      <c r="BJ77" s="65">
        <f t="shared" si="83"/>
        <v>29.44</v>
      </c>
      <c r="BK77" s="65">
        <f t="shared" si="84"/>
        <v>30.42</v>
      </c>
      <c r="BL77" s="65">
        <f t="shared" si="85"/>
        <v>29.44</v>
      </c>
      <c r="BM77" s="65">
        <f t="shared" si="86"/>
        <v>30.42</v>
      </c>
      <c r="BN77" s="65">
        <f t="shared" si="87"/>
        <v>358.18000000000006</v>
      </c>
      <c r="BO77" s="65">
        <f t="shared" si="88"/>
        <v>4267.9399999999996</v>
      </c>
      <c r="BP77" s="65">
        <f t="shared" si="89"/>
        <v>30.42</v>
      </c>
      <c r="BQ77" s="65">
        <f t="shared" si="90"/>
        <v>27.48</v>
      </c>
      <c r="BR77" s="65">
        <f t="shared" si="91"/>
        <v>30.42</v>
      </c>
      <c r="BS77" s="65">
        <f t="shared" si="92"/>
        <v>29.44</v>
      </c>
      <c r="BT77" s="65">
        <f t="shared" si="93"/>
        <v>30.42</v>
      </c>
      <c r="BU77" s="65">
        <f t="shared" si="94"/>
        <v>29.44</v>
      </c>
      <c r="BV77" s="65">
        <f t="shared" si="95"/>
        <v>30.42</v>
      </c>
      <c r="BW77" s="65">
        <f t="shared" si="96"/>
        <v>30.42</v>
      </c>
      <c r="BX77" s="65">
        <f t="shared" si="97"/>
        <v>29.44</v>
      </c>
      <c r="BY77" s="65">
        <f t="shared" si="98"/>
        <v>30.42</v>
      </c>
      <c r="BZ77" s="65">
        <f t="shared" si="99"/>
        <v>29.44</v>
      </c>
      <c r="CA77" s="65">
        <f t="shared" si="100"/>
        <v>30.42</v>
      </c>
      <c r="CB77" s="65">
        <f t="shared" si="101"/>
        <v>358.18000000000006</v>
      </c>
      <c r="CC77" s="65">
        <f t="shared" si="102"/>
        <v>4626.12</v>
      </c>
      <c r="CD77" s="65">
        <f t="shared" si="103"/>
        <v>30.42</v>
      </c>
      <c r="CE77" s="65">
        <f t="shared" si="104"/>
        <v>28.46</v>
      </c>
      <c r="CF77" s="65">
        <f t="shared" si="105"/>
        <v>30.42</v>
      </c>
      <c r="CG77" s="65">
        <f t="shared" si="106"/>
        <v>29.44</v>
      </c>
      <c r="CH77" s="65">
        <f t="shared" si="107"/>
        <v>30.42</v>
      </c>
      <c r="CI77" s="65">
        <f t="shared" si="108"/>
        <v>29.44</v>
      </c>
      <c r="CJ77" s="65">
        <f t="shared" si="109"/>
        <v>30.42</v>
      </c>
      <c r="CK77" s="65">
        <f t="shared" si="110"/>
        <v>30.42</v>
      </c>
      <c r="CL77" s="65">
        <f t="shared" si="111"/>
        <v>29.44</v>
      </c>
      <c r="CM77" s="65">
        <f t="shared" si="112"/>
        <v>30.42</v>
      </c>
      <c r="CN77" s="65">
        <f t="shared" si="113"/>
        <v>29.44</v>
      </c>
      <c r="CO77" s="65">
        <f t="shared" si="114"/>
        <v>30.42</v>
      </c>
      <c r="CP77" s="65">
        <f t="shared" si="115"/>
        <v>359.16000000000008</v>
      </c>
      <c r="CQ77" s="66">
        <f t="shared" si="116"/>
        <v>4985.28</v>
      </c>
      <c r="CR77" s="65">
        <f t="shared" si="117"/>
        <v>30.42</v>
      </c>
      <c r="CS77" s="65">
        <f t="shared" si="118"/>
        <v>27.48</v>
      </c>
      <c r="CT77" s="65">
        <f t="shared" si="119"/>
        <v>30.42</v>
      </c>
      <c r="CU77" s="65">
        <f t="shared" si="120"/>
        <v>29.44</v>
      </c>
      <c r="CV77" s="67">
        <f t="shared" si="121"/>
        <v>30.42</v>
      </c>
      <c r="CW77" s="65">
        <f t="shared" si="122"/>
        <v>29.44</v>
      </c>
      <c r="CX77" s="65">
        <f t="shared" si="123"/>
        <v>30.42</v>
      </c>
      <c r="CY77" s="65">
        <f t="shared" si="124"/>
        <v>30.42</v>
      </c>
      <c r="CZ77" s="65">
        <f t="shared" si="125"/>
        <v>29.44</v>
      </c>
      <c r="DA77" s="65">
        <f t="shared" si="126"/>
        <v>30.42</v>
      </c>
      <c r="DB77" s="65">
        <f t="shared" si="127"/>
        <v>29.44</v>
      </c>
      <c r="DC77" s="65">
        <v>17.760000000000002</v>
      </c>
      <c r="DD77" s="66">
        <f t="shared" si="128"/>
        <v>345.52000000000004</v>
      </c>
      <c r="DE77" s="66">
        <f t="shared" si="129"/>
        <v>5330.8</v>
      </c>
      <c r="DF77" s="65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5">
        <f t="shared" si="130"/>
        <v>5330.8</v>
      </c>
      <c r="DT77" s="65">
        <f t="shared" si="131"/>
        <v>-3340.8</v>
      </c>
    </row>
    <row r="78" spans="2:124" s="43" customFormat="1" ht="36.75" customHeight="1" x14ac:dyDescent="0.25">
      <c r="B78" s="64">
        <v>41262</v>
      </c>
      <c r="C78" s="11" t="s">
        <v>111</v>
      </c>
      <c r="D78" s="16" t="s">
        <v>645</v>
      </c>
      <c r="E78" s="17" t="s">
        <v>646</v>
      </c>
      <c r="F78" s="17" t="s">
        <v>647</v>
      </c>
      <c r="G78" s="123">
        <v>1990</v>
      </c>
      <c r="H78" s="123">
        <f t="shared" si="45"/>
        <v>199</v>
      </c>
      <c r="I78" s="123">
        <f t="shared" si="46"/>
        <v>1791</v>
      </c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>
        <f t="shared" si="60"/>
        <v>0</v>
      </c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>
        <f t="shared" si="132"/>
        <v>11.78</v>
      </c>
      <c r="AJ78" s="123">
        <f t="shared" si="61"/>
        <v>11.78</v>
      </c>
      <c r="AK78" s="123">
        <v>1791</v>
      </c>
      <c r="AL78" s="123">
        <v>1791</v>
      </c>
      <c r="AM78" s="123">
        <v>1791</v>
      </c>
      <c r="AN78" s="123">
        <v>1791</v>
      </c>
      <c r="AO78" s="128">
        <f t="shared" si="62"/>
        <v>27.48</v>
      </c>
      <c r="AP78" s="65">
        <f t="shared" si="63"/>
        <v>30.42</v>
      </c>
      <c r="AQ78" s="65">
        <f t="shared" si="64"/>
        <v>29.44</v>
      </c>
      <c r="AR78" s="65">
        <f t="shared" si="65"/>
        <v>30.42</v>
      </c>
      <c r="AS78" s="65">
        <f t="shared" si="66"/>
        <v>29.44</v>
      </c>
      <c r="AT78" s="65">
        <f t="shared" si="67"/>
        <v>30.42</v>
      </c>
      <c r="AU78" s="65">
        <f t="shared" si="68"/>
        <v>30.42</v>
      </c>
      <c r="AV78" s="65">
        <f t="shared" si="69"/>
        <v>29.44</v>
      </c>
      <c r="AW78" s="65">
        <f t="shared" si="70"/>
        <v>30.42</v>
      </c>
      <c r="AX78" s="65">
        <f t="shared" si="71"/>
        <v>29.44</v>
      </c>
      <c r="AY78" s="65">
        <f t="shared" si="72"/>
        <v>30.42</v>
      </c>
      <c r="AZ78" s="65">
        <f t="shared" si="73"/>
        <v>2118.7600000000007</v>
      </c>
      <c r="BA78" s="65">
        <f t="shared" si="74"/>
        <v>3909.76</v>
      </c>
      <c r="BB78" s="65">
        <f t="shared" si="75"/>
        <v>30.42</v>
      </c>
      <c r="BC78" s="65">
        <f t="shared" si="76"/>
        <v>27.48</v>
      </c>
      <c r="BD78" s="65">
        <f t="shared" si="77"/>
        <v>30.42</v>
      </c>
      <c r="BE78" s="65">
        <f t="shared" si="78"/>
        <v>29.44</v>
      </c>
      <c r="BF78" s="65">
        <f t="shared" si="79"/>
        <v>30.42</v>
      </c>
      <c r="BG78" s="65">
        <f t="shared" si="80"/>
        <v>29.44</v>
      </c>
      <c r="BH78" s="65">
        <f t="shared" si="81"/>
        <v>30.42</v>
      </c>
      <c r="BI78" s="65">
        <f t="shared" si="82"/>
        <v>30.42</v>
      </c>
      <c r="BJ78" s="65">
        <f t="shared" si="83"/>
        <v>29.44</v>
      </c>
      <c r="BK78" s="65">
        <f t="shared" si="84"/>
        <v>30.42</v>
      </c>
      <c r="BL78" s="65">
        <f t="shared" si="85"/>
        <v>29.44</v>
      </c>
      <c r="BM78" s="65">
        <f t="shared" si="86"/>
        <v>30.42</v>
      </c>
      <c r="BN78" s="65">
        <f t="shared" si="87"/>
        <v>358.18000000000006</v>
      </c>
      <c r="BO78" s="65">
        <f t="shared" si="88"/>
        <v>4267.9399999999996</v>
      </c>
      <c r="BP78" s="65">
        <f t="shared" si="89"/>
        <v>30.42</v>
      </c>
      <c r="BQ78" s="65">
        <f t="shared" si="90"/>
        <v>27.48</v>
      </c>
      <c r="BR78" s="65">
        <f t="shared" si="91"/>
        <v>30.42</v>
      </c>
      <c r="BS78" s="65">
        <f t="shared" si="92"/>
        <v>29.44</v>
      </c>
      <c r="BT78" s="65">
        <f t="shared" si="93"/>
        <v>30.42</v>
      </c>
      <c r="BU78" s="65">
        <f t="shared" si="94"/>
        <v>29.44</v>
      </c>
      <c r="BV78" s="65">
        <f t="shared" si="95"/>
        <v>30.42</v>
      </c>
      <c r="BW78" s="65">
        <f t="shared" si="96"/>
        <v>30.42</v>
      </c>
      <c r="BX78" s="65">
        <f t="shared" si="97"/>
        <v>29.44</v>
      </c>
      <c r="BY78" s="65">
        <f t="shared" si="98"/>
        <v>30.42</v>
      </c>
      <c r="BZ78" s="65">
        <f t="shared" si="99"/>
        <v>29.44</v>
      </c>
      <c r="CA78" s="65">
        <f t="shared" si="100"/>
        <v>30.42</v>
      </c>
      <c r="CB78" s="65">
        <f t="shared" si="101"/>
        <v>358.18000000000006</v>
      </c>
      <c r="CC78" s="65">
        <f t="shared" si="102"/>
        <v>4626.12</v>
      </c>
      <c r="CD78" s="65">
        <f t="shared" si="103"/>
        <v>30.42</v>
      </c>
      <c r="CE78" s="65">
        <f t="shared" si="104"/>
        <v>28.46</v>
      </c>
      <c r="CF78" s="65">
        <f t="shared" si="105"/>
        <v>30.42</v>
      </c>
      <c r="CG78" s="65">
        <f t="shared" si="106"/>
        <v>29.44</v>
      </c>
      <c r="CH78" s="65">
        <f t="shared" si="107"/>
        <v>30.42</v>
      </c>
      <c r="CI78" s="65">
        <f t="shared" si="108"/>
        <v>29.44</v>
      </c>
      <c r="CJ78" s="65">
        <f t="shared" si="109"/>
        <v>30.42</v>
      </c>
      <c r="CK78" s="65">
        <f t="shared" si="110"/>
        <v>30.42</v>
      </c>
      <c r="CL78" s="65">
        <f t="shared" si="111"/>
        <v>29.44</v>
      </c>
      <c r="CM78" s="65">
        <f t="shared" si="112"/>
        <v>30.42</v>
      </c>
      <c r="CN78" s="65">
        <f t="shared" si="113"/>
        <v>29.44</v>
      </c>
      <c r="CO78" s="65">
        <f t="shared" si="114"/>
        <v>30.42</v>
      </c>
      <c r="CP78" s="65">
        <f t="shared" si="115"/>
        <v>359.16000000000008</v>
      </c>
      <c r="CQ78" s="66">
        <f t="shared" si="116"/>
        <v>4985.28</v>
      </c>
      <c r="CR78" s="65">
        <f t="shared" si="117"/>
        <v>30.42</v>
      </c>
      <c r="CS78" s="65">
        <f t="shared" si="118"/>
        <v>27.48</v>
      </c>
      <c r="CT78" s="65">
        <f t="shared" si="119"/>
        <v>30.42</v>
      </c>
      <c r="CU78" s="65">
        <f t="shared" si="120"/>
        <v>29.44</v>
      </c>
      <c r="CV78" s="67">
        <f t="shared" si="121"/>
        <v>30.42</v>
      </c>
      <c r="CW78" s="65">
        <f t="shared" si="122"/>
        <v>29.44</v>
      </c>
      <c r="CX78" s="65">
        <f t="shared" si="123"/>
        <v>30.42</v>
      </c>
      <c r="CY78" s="65">
        <f t="shared" si="124"/>
        <v>30.42</v>
      </c>
      <c r="CZ78" s="65">
        <f t="shared" si="125"/>
        <v>29.44</v>
      </c>
      <c r="DA78" s="65">
        <f t="shared" si="126"/>
        <v>30.42</v>
      </c>
      <c r="DB78" s="65">
        <f t="shared" si="127"/>
        <v>29.44</v>
      </c>
      <c r="DC78" s="65">
        <v>17.760000000000002</v>
      </c>
      <c r="DD78" s="66">
        <f t="shared" si="128"/>
        <v>345.52000000000004</v>
      </c>
      <c r="DE78" s="66">
        <f t="shared" si="129"/>
        <v>5330.8</v>
      </c>
      <c r="DF78" s="65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5">
        <f t="shared" si="130"/>
        <v>5330.8</v>
      </c>
      <c r="DT78" s="65">
        <f t="shared" si="131"/>
        <v>-3340.8</v>
      </c>
    </row>
    <row r="79" spans="2:124" s="43" customFormat="1" ht="28.5" customHeight="1" x14ac:dyDescent="0.25">
      <c r="B79" s="64">
        <v>41262</v>
      </c>
      <c r="C79" s="11" t="s">
        <v>111</v>
      </c>
      <c r="D79" s="16" t="s">
        <v>648</v>
      </c>
      <c r="E79" s="17" t="s">
        <v>192</v>
      </c>
      <c r="F79" s="17" t="s">
        <v>649</v>
      </c>
      <c r="G79" s="123">
        <v>6160</v>
      </c>
      <c r="H79" s="123">
        <f t="shared" si="45"/>
        <v>616</v>
      </c>
      <c r="I79" s="123">
        <f t="shared" si="46"/>
        <v>5544</v>
      </c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>
        <f t="shared" si="60"/>
        <v>0</v>
      </c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>
        <f t="shared" si="132"/>
        <v>36.450000000000003</v>
      </c>
      <c r="AJ79" s="123">
        <f t="shared" si="61"/>
        <v>36.450000000000003</v>
      </c>
      <c r="AK79" s="123">
        <v>5544</v>
      </c>
      <c r="AL79" s="123">
        <v>5544</v>
      </c>
      <c r="AM79" s="123">
        <v>5544</v>
      </c>
      <c r="AN79" s="123">
        <v>5544</v>
      </c>
      <c r="AO79" s="128">
        <f t="shared" si="62"/>
        <v>85.06</v>
      </c>
      <c r="AP79" s="65">
        <f t="shared" si="63"/>
        <v>94.17</v>
      </c>
      <c r="AQ79" s="65">
        <f t="shared" si="64"/>
        <v>91.13</v>
      </c>
      <c r="AR79" s="65">
        <f t="shared" si="65"/>
        <v>94.17</v>
      </c>
      <c r="AS79" s="65">
        <f t="shared" si="66"/>
        <v>91.13</v>
      </c>
      <c r="AT79" s="65">
        <f t="shared" si="67"/>
        <v>94.17</v>
      </c>
      <c r="AU79" s="65">
        <f t="shared" si="68"/>
        <v>94.17</v>
      </c>
      <c r="AV79" s="65">
        <f t="shared" si="69"/>
        <v>91.13</v>
      </c>
      <c r="AW79" s="65">
        <f t="shared" si="70"/>
        <v>94.17</v>
      </c>
      <c r="AX79" s="65">
        <f t="shared" si="71"/>
        <v>91.13</v>
      </c>
      <c r="AY79" s="65">
        <f t="shared" si="72"/>
        <v>94.17</v>
      </c>
      <c r="AZ79" s="65">
        <f t="shared" si="73"/>
        <v>6558.6000000000013</v>
      </c>
      <c r="BA79" s="65">
        <f t="shared" si="74"/>
        <v>12102.6</v>
      </c>
      <c r="BB79" s="65">
        <f t="shared" si="75"/>
        <v>94.17</v>
      </c>
      <c r="BC79" s="65">
        <f t="shared" si="76"/>
        <v>85.06</v>
      </c>
      <c r="BD79" s="65">
        <f t="shared" si="77"/>
        <v>94.17</v>
      </c>
      <c r="BE79" s="65">
        <f t="shared" si="78"/>
        <v>91.13</v>
      </c>
      <c r="BF79" s="65">
        <f t="shared" si="79"/>
        <v>94.17</v>
      </c>
      <c r="BG79" s="65">
        <f t="shared" si="80"/>
        <v>91.13</v>
      </c>
      <c r="BH79" s="65">
        <f t="shared" si="81"/>
        <v>94.17</v>
      </c>
      <c r="BI79" s="65">
        <f t="shared" si="82"/>
        <v>94.17</v>
      </c>
      <c r="BJ79" s="65">
        <f t="shared" si="83"/>
        <v>91.13</v>
      </c>
      <c r="BK79" s="65">
        <f t="shared" si="84"/>
        <v>94.17</v>
      </c>
      <c r="BL79" s="65">
        <f t="shared" si="85"/>
        <v>91.13</v>
      </c>
      <c r="BM79" s="65">
        <f t="shared" si="86"/>
        <v>94.17</v>
      </c>
      <c r="BN79" s="65">
        <f t="shared" si="87"/>
        <v>1108.77</v>
      </c>
      <c r="BO79" s="65">
        <f t="shared" si="88"/>
        <v>13211.37</v>
      </c>
      <c r="BP79" s="65">
        <f t="shared" si="89"/>
        <v>94.17</v>
      </c>
      <c r="BQ79" s="65">
        <f t="shared" si="90"/>
        <v>85.06</v>
      </c>
      <c r="BR79" s="65">
        <f t="shared" si="91"/>
        <v>94.17</v>
      </c>
      <c r="BS79" s="65">
        <f t="shared" si="92"/>
        <v>91.13</v>
      </c>
      <c r="BT79" s="65">
        <f t="shared" si="93"/>
        <v>94.17</v>
      </c>
      <c r="BU79" s="65">
        <f t="shared" si="94"/>
        <v>91.13</v>
      </c>
      <c r="BV79" s="65">
        <f t="shared" si="95"/>
        <v>94.17</v>
      </c>
      <c r="BW79" s="65">
        <f t="shared" si="96"/>
        <v>94.17</v>
      </c>
      <c r="BX79" s="65">
        <f t="shared" si="97"/>
        <v>91.13</v>
      </c>
      <c r="BY79" s="65">
        <f t="shared" si="98"/>
        <v>94.17</v>
      </c>
      <c r="BZ79" s="65">
        <f t="shared" si="99"/>
        <v>91.13</v>
      </c>
      <c r="CA79" s="65">
        <f t="shared" si="100"/>
        <v>94.17</v>
      </c>
      <c r="CB79" s="65">
        <f t="shared" si="101"/>
        <v>1108.77</v>
      </c>
      <c r="CC79" s="65">
        <f t="shared" si="102"/>
        <v>14320.14</v>
      </c>
      <c r="CD79" s="65">
        <f t="shared" si="103"/>
        <v>94.17</v>
      </c>
      <c r="CE79" s="65">
        <f t="shared" si="104"/>
        <v>88.1</v>
      </c>
      <c r="CF79" s="65">
        <f t="shared" si="105"/>
        <v>94.17</v>
      </c>
      <c r="CG79" s="65">
        <f t="shared" si="106"/>
        <v>91.13</v>
      </c>
      <c r="CH79" s="65">
        <f t="shared" si="107"/>
        <v>94.17</v>
      </c>
      <c r="CI79" s="65">
        <f t="shared" si="108"/>
        <v>91.13</v>
      </c>
      <c r="CJ79" s="65">
        <f t="shared" si="109"/>
        <v>94.17</v>
      </c>
      <c r="CK79" s="65">
        <f t="shared" si="110"/>
        <v>94.17</v>
      </c>
      <c r="CL79" s="65">
        <f t="shared" si="111"/>
        <v>91.13</v>
      </c>
      <c r="CM79" s="65">
        <f t="shared" si="112"/>
        <v>94.17</v>
      </c>
      <c r="CN79" s="65">
        <f t="shared" si="113"/>
        <v>91.13</v>
      </c>
      <c r="CO79" s="65">
        <f t="shared" si="114"/>
        <v>94.17</v>
      </c>
      <c r="CP79" s="65">
        <f t="shared" si="115"/>
        <v>1111.81</v>
      </c>
      <c r="CQ79" s="66">
        <f t="shared" si="116"/>
        <v>15431.95</v>
      </c>
      <c r="CR79" s="65">
        <f t="shared" si="117"/>
        <v>94.17</v>
      </c>
      <c r="CS79" s="65">
        <f t="shared" si="118"/>
        <v>85.06</v>
      </c>
      <c r="CT79" s="65">
        <f t="shared" si="119"/>
        <v>94.17</v>
      </c>
      <c r="CU79" s="65">
        <f t="shared" si="120"/>
        <v>91.13</v>
      </c>
      <c r="CV79" s="67">
        <f t="shared" si="121"/>
        <v>94.17</v>
      </c>
      <c r="CW79" s="65">
        <f t="shared" si="122"/>
        <v>91.13</v>
      </c>
      <c r="CX79" s="65">
        <f t="shared" si="123"/>
        <v>94.17</v>
      </c>
      <c r="CY79" s="65">
        <f t="shared" si="124"/>
        <v>94.17</v>
      </c>
      <c r="CZ79" s="65">
        <f t="shared" si="125"/>
        <v>91.13</v>
      </c>
      <c r="DA79" s="65">
        <f t="shared" si="126"/>
        <v>94.17</v>
      </c>
      <c r="DB79" s="65">
        <f t="shared" si="127"/>
        <v>91.13</v>
      </c>
      <c r="DC79" s="65">
        <v>54.83</v>
      </c>
      <c r="DD79" s="66">
        <f t="shared" si="128"/>
        <v>1069.4299999999998</v>
      </c>
      <c r="DE79" s="66">
        <f t="shared" si="129"/>
        <v>16501.38</v>
      </c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5">
        <f t="shared" si="130"/>
        <v>16501.38</v>
      </c>
      <c r="DT79" s="65">
        <f t="shared" si="131"/>
        <v>-10341.380000000001</v>
      </c>
    </row>
    <row r="80" spans="2:124" s="43" customFormat="1" ht="26.25" customHeight="1" x14ac:dyDescent="0.25">
      <c r="B80" s="64">
        <v>41262</v>
      </c>
      <c r="C80" s="11" t="s">
        <v>111</v>
      </c>
      <c r="D80" s="16" t="s">
        <v>648</v>
      </c>
      <c r="E80" s="17" t="s">
        <v>192</v>
      </c>
      <c r="F80" s="17" t="s">
        <v>650</v>
      </c>
      <c r="G80" s="123">
        <v>6160</v>
      </c>
      <c r="H80" s="123">
        <f t="shared" si="45"/>
        <v>616</v>
      </c>
      <c r="I80" s="123">
        <f t="shared" si="46"/>
        <v>5544</v>
      </c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>
        <f t="shared" si="60"/>
        <v>0</v>
      </c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>
        <f t="shared" si="132"/>
        <v>36.450000000000003</v>
      </c>
      <c r="AJ80" s="123">
        <f t="shared" si="61"/>
        <v>36.450000000000003</v>
      </c>
      <c r="AK80" s="123">
        <v>5544</v>
      </c>
      <c r="AL80" s="123">
        <v>5544</v>
      </c>
      <c r="AM80" s="123">
        <v>5544</v>
      </c>
      <c r="AN80" s="123">
        <v>5544</v>
      </c>
      <c r="AO80" s="128">
        <f t="shared" si="62"/>
        <v>85.06</v>
      </c>
      <c r="AP80" s="65">
        <f t="shared" si="63"/>
        <v>94.17</v>
      </c>
      <c r="AQ80" s="65">
        <f t="shared" si="64"/>
        <v>91.13</v>
      </c>
      <c r="AR80" s="65">
        <f t="shared" si="65"/>
        <v>94.17</v>
      </c>
      <c r="AS80" s="65">
        <f t="shared" si="66"/>
        <v>91.13</v>
      </c>
      <c r="AT80" s="65">
        <f t="shared" si="67"/>
        <v>94.17</v>
      </c>
      <c r="AU80" s="65">
        <f t="shared" si="68"/>
        <v>94.17</v>
      </c>
      <c r="AV80" s="65">
        <f t="shared" si="69"/>
        <v>91.13</v>
      </c>
      <c r="AW80" s="65">
        <f t="shared" si="70"/>
        <v>94.17</v>
      </c>
      <c r="AX80" s="65">
        <f t="shared" si="71"/>
        <v>91.13</v>
      </c>
      <c r="AY80" s="65">
        <f t="shared" si="72"/>
        <v>94.17</v>
      </c>
      <c r="AZ80" s="65">
        <f t="shared" si="73"/>
        <v>6558.6000000000013</v>
      </c>
      <c r="BA80" s="65">
        <f t="shared" si="74"/>
        <v>12102.6</v>
      </c>
      <c r="BB80" s="65">
        <f t="shared" si="75"/>
        <v>94.17</v>
      </c>
      <c r="BC80" s="65">
        <f t="shared" si="76"/>
        <v>85.06</v>
      </c>
      <c r="BD80" s="65">
        <f t="shared" si="77"/>
        <v>94.17</v>
      </c>
      <c r="BE80" s="65">
        <f t="shared" si="78"/>
        <v>91.13</v>
      </c>
      <c r="BF80" s="65">
        <f t="shared" si="79"/>
        <v>94.17</v>
      </c>
      <c r="BG80" s="65">
        <f t="shared" si="80"/>
        <v>91.13</v>
      </c>
      <c r="BH80" s="65">
        <f t="shared" si="81"/>
        <v>94.17</v>
      </c>
      <c r="BI80" s="65">
        <f t="shared" si="82"/>
        <v>94.17</v>
      </c>
      <c r="BJ80" s="65">
        <f t="shared" si="83"/>
        <v>91.13</v>
      </c>
      <c r="BK80" s="65">
        <f t="shared" si="84"/>
        <v>94.17</v>
      </c>
      <c r="BL80" s="65">
        <f t="shared" si="85"/>
        <v>91.13</v>
      </c>
      <c r="BM80" s="65">
        <f t="shared" si="86"/>
        <v>94.17</v>
      </c>
      <c r="BN80" s="65">
        <f t="shared" si="87"/>
        <v>1108.77</v>
      </c>
      <c r="BO80" s="65">
        <f t="shared" si="88"/>
        <v>13211.37</v>
      </c>
      <c r="BP80" s="65">
        <f t="shared" si="89"/>
        <v>94.17</v>
      </c>
      <c r="BQ80" s="65">
        <f t="shared" si="90"/>
        <v>85.06</v>
      </c>
      <c r="BR80" s="65">
        <f t="shared" si="91"/>
        <v>94.17</v>
      </c>
      <c r="BS80" s="65">
        <f t="shared" si="92"/>
        <v>91.13</v>
      </c>
      <c r="BT80" s="65">
        <f t="shared" si="93"/>
        <v>94.17</v>
      </c>
      <c r="BU80" s="65">
        <f t="shared" si="94"/>
        <v>91.13</v>
      </c>
      <c r="BV80" s="65">
        <f t="shared" si="95"/>
        <v>94.17</v>
      </c>
      <c r="BW80" s="65">
        <f t="shared" si="96"/>
        <v>94.17</v>
      </c>
      <c r="BX80" s="65">
        <f t="shared" si="97"/>
        <v>91.13</v>
      </c>
      <c r="BY80" s="65">
        <f t="shared" si="98"/>
        <v>94.17</v>
      </c>
      <c r="BZ80" s="65">
        <f t="shared" si="99"/>
        <v>91.13</v>
      </c>
      <c r="CA80" s="65">
        <f t="shared" si="100"/>
        <v>94.17</v>
      </c>
      <c r="CB80" s="65">
        <f t="shared" si="101"/>
        <v>1108.77</v>
      </c>
      <c r="CC80" s="65">
        <f t="shared" si="102"/>
        <v>14320.14</v>
      </c>
      <c r="CD80" s="65">
        <f t="shared" si="103"/>
        <v>94.17</v>
      </c>
      <c r="CE80" s="65">
        <f t="shared" si="104"/>
        <v>88.1</v>
      </c>
      <c r="CF80" s="65">
        <f t="shared" si="105"/>
        <v>94.17</v>
      </c>
      <c r="CG80" s="65">
        <f t="shared" si="106"/>
        <v>91.13</v>
      </c>
      <c r="CH80" s="65">
        <f t="shared" si="107"/>
        <v>94.17</v>
      </c>
      <c r="CI80" s="65">
        <f t="shared" si="108"/>
        <v>91.13</v>
      </c>
      <c r="CJ80" s="65">
        <f t="shared" si="109"/>
        <v>94.17</v>
      </c>
      <c r="CK80" s="65">
        <f t="shared" si="110"/>
        <v>94.17</v>
      </c>
      <c r="CL80" s="65">
        <f t="shared" si="111"/>
        <v>91.13</v>
      </c>
      <c r="CM80" s="65">
        <f t="shared" si="112"/>
        <v>94.17</v>
      </c>
      <c r="CN80" s="65">
        <f t="shared" si="113"/>
        <v>91.13</v>
      </c>
      <c r="CO80" s="65">
        <f t="shared" si="114"/>
        <v>94.17</v>
      </c>
      <c r="CP80" s="65">
        <f t="shared" si="115"/>
        <v>1111.81</v>
      </c>
      <c r="CQ80" s="66">
        <f t="shared" si="116"/>
        <v>15431.95</v>
      </c>
      <c r="CR80" s="65">
        <f t="shared" si="117"/>
        <v>94.17</v>
      </c>
      <c r="CS80" s="65">
        <f t="shared" si="118"/>
        <v>85.06</v>
      </c>
      <c r="CT80" s="65">
        <f t="shared" si="119"/>
        <v>94.17</v>
      </c>
      <c r="CU80" s="65">
        <f t="shared" si="120"/>
        <v>91.13</v>
      </c>
      <c r="CV80" s="67">
        <f t="shared" si="121"/>
        <v>94.17</v>
      </c>
      <c r="CW80" s="65">
        <f t="shared" si="122"/>
        <v>91.13</v>
      </c>
      <c r="CX80" s="65">
        <f t="shared" si="123"/>
        <v>94.17</v>
      </c>
      <c r="CY80" s="65">
        <f t="shared" si="124"/>
        <v>94.17</v>
      </c>
      <c r="CZ80" s="65">
        <f t="shared" si="125"/>
        <v>91.13</v>
      </c>
      <c r="DA80" s="65">
        <f t="shared" si="126"/>
        <v>94.17</v>
      </c>
      <c r="DB80" s="65">
        <f t="shared" si="127"/>
        <v>91.13</v>
      </c>
      <c r="DC80" s="65">
        <v>54.83</v>
      </c>
      <c r="DD80" s="66">
        <f t="shared" si="128"/>
        <v>1069.4299999999998</v>
      </c>
      <c r="DE80" s="66">
        <f t="shared" si="129"/>
        <v>16501.38</v>
      </c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5">
        <f t="shared" si="130"/>
        <v>16501.38</v>
      </c>
      <c r="DT80" s="65">
        <f t="shared" si="131"/>
        <v>-10341.380000000001</v>
      </c>
    </row>
    <row r="81" spans="2:124" s="43" customFormat="1" ht="36.75" customHeight="1" x14ac:dyDescent="0.25">
      <c r="B81" s="64">
        <v>41262</v>
      </c>
      <c r="C81" s="11" t="s">
        <v>111</v>
      </c>
      <c r="D81" s="16" t="s">
        <v>651</v>
      </c>
      <c r="E81" s="17" t="s">
        <v>109</v>
      </c>
      <c r="F81" s="17" t="s">
        <v>652</v>
      </c>
      <c r="G81" s="123">
        <v>2290</v>
      </c>
      <c r="H81" s="123">
        <f t="shared" si="45"/>
        <v>229</v>
      </c>
      <c r="I81" s="123">
        <f t="shared" si="46"/>
        <v>2061</v>
      </c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>
        <f t="shared" si="60"/>
        <v>0</v>
      </c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>
        <f t="shared" si="132"/>
        <v>13.55</v>
      </c>
      <c r="AJ81" s="123">
        <f t="shared" si="61"/>
        <v>13.55</v>
      </c>
      <c r="AK81" s="123">
        <v>2061</v>
      </c>
      <c r="AL81" s="123">
        <v>2061</v>
      </c>
      <c r="AM81" s="123">
        <v>2061</v>
      </c>
      <c r="AN81" s="123">
        <v>2061</v>
      </c>
      <c r="AO81" s="128">
        <f t="shared" si="62"/>
        <v>31.62</v>
      </c>
      <c r="AP81" s="65">
        <f t="shared" si="63"/>
        <v>35.01</v>
      </c>
      <c r="AQ81" s="65">
        <f t="shared" si="64"/>
        <v>33.880000000000003</v>
      </c>
      <c r="AR81" s="65">
        <f t="shared" si="65"/>
        <v>35.01</v>
      </c>
      <c r="AS81" s="65">
        <f t="shared" si="66"/>
        <v>33.880000000000003</v>
      </c>
      <c r="AT81" s="65">
        <f t="shared" si="67"/>
        <v>35.01</v>
      </c>
      <c r="AU81" s="65">
        <f t="shared" si="68"/>
        <v>35.01</v>
      </c>
      <c r="AV81" s="65">
        <f t="shared" si="69"/>
        <v>33.880000000000003</v>
      </c>
      <c r="AW81" s="65">
        <f t="shared" si="70"/>
        <v>35.01</v>
      </c>
      <c r="AX81" s="65">
        <f t="shared" si="71"/>
        <v>33.880000000000003</v>
      </c>
      <c r="AY81" s="65">
        <f t="shared" si="72"/>
        <v>35.01</v>
      </c>
      <c r="AZ81" s="65">
        <f t="shared" si="73"/>
        <v>2438.2000000000016</v>
      </c>
      <c r="BA81" s="65">
        <f t="shared" si="74"/>
        <v>4499.2</v>
      </c>
      <c r="BB81" s="65">
        <f t="shared" si="75"/>
        <v>35.01</v>
      </c>
      <c r="BC81" s="65">
        <f t="shared" si="76"/>
        <v>31.62</v>
      </c>
      <c r="BD81" s="65">
        <f t="shared" si="77"/>
        <v>35.01</v>
      </c>
      <c r="BE81" s="65">
        <f t="shared" si="78"/>
        <v>33.880000000000003</v>
      </c>
      <c r="BF81" s="65">
        <f t="shared" si="79"/>
        <v>35.01</v>
      </c>
      <c r="BG81" s="65">
        <f t="shared" si="80"/>
        <v>33.880000000000003</v>
      </c>
      <c r="BH81" s="65">
        <f t="shared" si="81"/>
        <v>35.01</v>
      </c>
      <c r="BI81" s="65">
        <f t="shared" si="82"/>
        <v>35.01</v>
      </c>
      <c r="BJ81" s="65">
        <f t="shared" si="83"/>
        <v>33.880000000000003</v>
      </c>
      <c r="BK81" s="65">
        <f t="shared" si="84"/>
        <v>35.01</v>
      </c>
      <c r="BL81" s="65">
        <f t="shared" si="85"/>
        <v>33.880000000000003</v>
      </c>
      <c r="BM81" s="65">
        <f t="shared" si="86"/>
        <v>35.01</v>
      </c>
      <c r="BN81" s="65">
        <f t="shared" si="87"/>
        <v>412.20999999999992</v>
      </c>
      <c r="BO81" s="65">
        <f t="shared" si="88"/>
        <v>4911.41</v>
      </c>
      <c r="BP81" s="65">
        <f t="shared" si="89"/>
        <v>35.01</v>
      </c>
      <c r="BQ81" s="65">
        <f t="shared" si="90"/>
        <v>31.62</v>
      </c>
      <c r="BR81" s="65">
        <f t="shared" si="91"/>
        <v>35.01</v>
      </c>
      <c r="BS81" s="65">
        <f t="shared" si="92"/>
        <v>33.880000000000003</v>
      </c>
      <c r="BT81" s="65">
        <f t="shared" si="93"/>
        <v>35.01</v>
      </c>
      <c r="BU81" s="65">
        <f t="shared" si="94"/>
        <v>33.880000000000003</v>
      </c>
      <c r="BV81" s="65">
        <f t="shared" si="95"/>
        <v>35.01</v>
      </c>
      <c r="BW81" s="65">
        <f t="shared" si="96"/>
        <v>35.01</v>
      </c>
      <c r="BX81" s="65">
        <f t="shared" si="97"/>
        <v>33.880000000000003</v>
      </c>
      <c r="BY81" s="65">
        <f t="shared" si="98"/>
        <v>35.01</v>
      </c>
      <c r="BZ81" s="65">
        <f t="shared" si="99"/>
        <v>33.880000000000003</v>
      </c>
      <c r="CA81" s="65">
        <f t="shared" si="100"/>
        <v>35.01</v>
      </c>
      <c r="CB81" s="65">
        <f t="shared" si="101"/>
        <v>412.20999999999992</v>
      </c>
      <c r="CC81" s="65">
        <f t="shared" si="102"/>
        <v>5323.62</v>
      </c>
      <c r="CD81" s="65">
        <f t="shared" si="103"/>
        <v>35.01</v>
      </c>
      <c r="CE81" s="65">
        <f t="shared" si="104"/>
        <v>32.75</v>
      </c>
      <c r="CF81" s="65">
        <f t="shared" si="105"/>
        <v>35.01</v>
      </c>
      <c r="CG81" s="65">
        <f t="shared" si="106"/>
        <v>33.880000000000003</v>
      </c>
      <c r="CH81" s="65">
        <f t="shared" si="107"/>
        <v>35.01</v>
      </c>
      <c r="CI81" s="65">
        <f t="shared" si="108"/>
        <v>33.880000000000003</v>
      </c>
      <c r="CJ81" s="65">
        <f t="shared" si="109"/>
        <v>35.01</v>
      </c>
      <c r="CK81" s="65">
        <f t="shared" si="110"/>
        <v>35.01</v>
      </c>
      <c r="CL81" s="65">
        <f t="shared" si="111"/>
        <v>33.880000000000003</v>
      </c>
      <c r="CM81" s="65">
        <f t="shared" si="112"/>
        <v>35.01</v>
      </c>
      <c r="CN81" s="65">
        <f t="shared" si="113"/>
        <v>33.880000000000003</v>
      </c>
      <c r="CO81" s="65">
        <f t="shared" si="114"/>
        <v>35.01</v>
      </c>
      <c r="CP81" s="65">
        <f t="shared" si="115"/>
        <v>413.33999999999992</v>
      </c>
      <c r="CQ81" s="66">
        <f t="shared" si="116"/>
        <v>5736.96</v>
      </c>
      <c r="CR81" s="65">
        <f t="shared" si="117"/>
        <v>35.01</v>
      </c>
      <c r="CS81" s="65">
        <f t="shared" si="118"/>
        <v>31.62</v>
      </c>
      <c r="CT81" s="65">
        <f t="shared" si="119"/>
        <v>35.01</v>
      </c>
      <c r="CU81" s="65">
        <f t="shared" si="120"/>
        <v>33.880000000000003</v>
      </c>
      <c r="CV81" s="67">
        <f t="shared" si="121"/>
        <v>35.01</v>
      </c>
      <c r="CW81" s="65">
        <f t="shared" si="122"/>
        <v>33.880000000000003</v>
      </c>
      <c r="CX81" s="65">
        <f t="shared" si="123"/>
        <v>35.01</v>
      </c>
      <c r="CY81" s="65">
        <f t="shared" si="124"/>
        <v>35.01</v>
      </c>
      <c r="CZ81" s="65">
        <f t="shared" si="125"/>
        <v>33.880000000000003</v>
      </c>
      <c r="DA81" s="65">
        <f t="shared" si="126"/>
        <v>35.01</v>
      </c>
      <c r="DB81" s="65">
        <f t="shared" si="127"/>
        <v>33.880000000000003</v>
      </c>
      <c r="DC81" s="65">
        <v>20.28</v>
      </c>
      <c r="DD81" s="66">
        <f t="shared" si="128"/>
        <v>397.4799999999999</v>
      </c>
      <c r="DE81" s="66">
        <f t="shared" si="129"/>
        <v>6134.44</v>
      </c>
      <c r="DF81" s="66"/>
      <c r="DG81" s="66"/>
      <c r="DH81" s="66"/>
      <c r="DI81" s="66"/>
      <c r="DJ81" s="66"/>
      <c r="DK81" s="66"/>
      <c r="DL81" s="66"/>
      <c r="DM81" s="66"/>
      <c r="DN81" s="66"/>
      <c r="DO81" s="66"/>
      <c r="DP81" s="66"/>
      <c r="DQ81" s="66"/>
      <c r="DR81" s="66"/>
      <c r="DS81" s="65">
        <f t="shared" si="130"/>
        <v>6134.44</v>
      </c>
      <c r="DT81" s="65">
        <f t="shared" si="131"/>
        <v>-3844.4399999999996</v>
      </c>
    </row>
    <row r="82" spans="2:124" s="43" customFormat="1" ht="33" customHeight="1" x14ac:dyDescent="0.25">
      <c r="B82" s="64">
        <v>41262</v>
      </c>
      <c r="C82" s="11" t="s">
        <v>111</v>
      </c>
      <c r="D82" s="16" t="s">
        <v>651</v>
      </c>
      <c r="E82" s="17" t="s">
        <v>109</v>
      </c>
      <c r="F82" s="17" t="s">
        <v>653</v>
      </c>
      <c r="G82" s="123">
        <v>2290</v>
      </c>
      <c r="H82" s="123">
        <f t="shared" si="45"/>
        <v>229</v>
      </c>
      <c r="I82" s="123">
        <f t="shared" si="46"/>
        <v>2061</v>
      </c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>
        <f t="shared" si="60"/>
        <v>0</v>
      </c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>
        <f t="shared" si="132"/>
        <v>13.55</v>
      </c>
      <c r="AJ82" s="123">
        <f t="shared" si="61"/>
        <v>13.55</v>
      </c>
      <c r="AK82" s="123">
        <v>2061</v>
      </c>
      <c r="AL82" s="123">
        <v>2061</v>
      </c>
      <c r="AM82" s="123">
        <v>2061</v>
      </c>
      <c r="AN82" s="123">
        <v>2061</v>
      </c>
      <c r="AO82" s="128">
        <f t="shared" si="62"/>
        <v>31.62</v>
      </c>
      <c r="AP82" s="65">
        <f t="shared" si="63"/>
        <v>35.01</v>
      </c>
      <c r="AQ82" s="65">
        <f t="shared" si="64"/>
        <v>33.880000000000003</v>
      </c>
      <c r="AR82" s="65">
        <f t="shared" si="65"/>
        <v>35.01</v>
      </c>
      <c r="AS82" s="65">
        <f t="shared" si="66"/>
        <v>33.880000000000003</v>
      </c>
      <c r="AT82" s="65">
        <f t="shared" si="67"/>
        <v>35.01</v>
      </c>
      <c r="AU82" s="65">
        <f t="shared" si="68"/>
        <v>35.01</v>
      </c>
      <c r="AV82" s="65">
        <f t="shared" si="69"/>
        <v>33.880000000000003</v>
      </c>
      <c r="AW82" s="65">
        <f t="shared" si="70"/>
        <v>35.01</v>
      </c>
      <c r="AX82" s="65">
        <f t="shared" si="71"/>
        <v>33.880000000000003</v>
      </c>
      <c r="AY82" s="65">
        <f t="shared" si="72"/>
        <v>35.01</v>
      </c>
      <c r="AZ82" s="65">
        <f t="shared" si="73"/>
        <v>2438.2000000000016</v>
      </c>
      <c r="BA82" s="65">
        <f t="shared" si="74"/>
        <v>4499.2</v>
      </c>
      <c r="BB82" s="65">
        <f t="shared" si="75"/>
        <v>35.01</v>
      </c>
      <c r="BC82" s="65">
        <f t="shared" si="76"/>
        <v>31.62</v>
      </c>
      <c r="BD82" s="65">
        <f t="shared" si="77"/>
        <v>35.01</v>
      </c>
      <c r="BE82" s="65">
        <f t="shared" si="78"/>
        <v>33.880000000000003</v>
      </c>
      <c r="BF82" s="65">
        <f t="shared" si="79"/>
        <v>35.01</v>
      </c>
      <c r="BG82" s="65">
        <f t="shared" si="80"/>
        <v>33.880000000000003</v>
      </c>
      <c r="BH82" s="65">
        <f t="shared" si="81"/>
        <v>35.01</v>
      </c>
      <c r="BI82" s="65">
        <f t="shared" si="82"/>
        <v>35.01</v>
      </c>
      <c r="BJ82" s="65">
        <f t="shared" si="83"/>
        <v>33.880000000000003</v>
      </c>
      <c r="BK82" s="65">
        <f t="shared" si="84"/>
        <v>35.01</v>
      </c>
      <c r="BL82" s="65">
        <f t="shared" si="85"/>
        <v>33.880000000000003</v>
      </c>
      <c r="BM82" s="65">
        <f t="shared" si="86"/>
        <v>35.01</v>
      </c>
      <c r="BN82" s="65">
        <f t="shared" si="87"/>
        <v>412.20999999999992</v>
      </c>
      <c r="BO82" s="65">
        <f t="shared" si="88"/>
        <v>4911.41</v>
      </c>
      <c r="BP82" s="65">
        <f t="shared" si="89"/>
        <v>35.01</v>
      </c>
      <c r="BQ82" s="65">
        <f t="shared" si="90"/>
        <v>31.62</v>
      </c>
      <c r="BR82" s="65">
        <f t="shared" si="91"/>
        <v>35.01</v>
      </c>
      <c r="BS82" s="65">
        <f t="shared" si="92"/>
        <v>33.880000000000003</v>
      </c>
      <c r="BT82" s="65">
        <f t="shared" si="93"/>
        <v>35.01</v>
      </c>
      <c r="BU82" s="65">
        <f t="shared" si="94"/>
        <v>33.880000000000003</v>
      </c>
      <c r="BV82" s="65">
        <f t="shared" si="95"/>
        <v>35.01</v>
      </c>
      <c r="BW82" s="65">
        <f t="shared" si="96"/>
        <v>35.01</v>
      </c>
      <c r="BX82" s="65">
        <f t="shared" si="97"/>
        <v>33.880000000000003</v>
      </c>
      <c r="BY82" s="65">
        <f t="shared" si="98"/>
        <v>35.01</v>
      </c>
      <c r="BZ82" s="65">
        <f t="shared" si="99"/>
        <v>33.880000000000003</v>
      </c>
      <c r="CA82" s="65">
        <f t="shared" si="100"/>
        <v>35.01</v>
      </c>
      <c r="CB82" s="65">
        <f t="shared" si="101"/>
        <v>412.20999999999992</v>
      </c>
      <c r="CC82" s="65">
        <f t="shared" si="102"/>
        <v>5323.62</v>
      </c>
      <c r="CD82" s="65">
        <f t="shared" si="103"/>
        <v>35.01</v>
      </c>
      <c r="CE82" s="65">
        <f t="shared" si="104"/>
        <v>32.75</v>
      </c>
      <c r="CF82" s="65">
        <f t="shared" si="105"/>
        <v>35.01</v>
      </c>
      <c r="CG82" s="65">
        <f t="shared" si="106"/>
        <v>33.880000000000003</v>
      </c>
      <c r="CH82" s="65">
        <f t="shared" si="107"/>
        <v>35.01</v>
      </c>
      <c r="CI82" s="65">
        <f t="shared" si="108"/>
        <v>33.880000000000003</v>
      </c>
      <c r="CJ82" s="65">
        <f t="shared" si="109"/>
        <v>35.01</v>
      </c>
      <c r="CK82" s="65">
        <f t="shared" si="110"/>
        <v>35.01</v>
      </c>
      <c r="CL82" s="65">
        <f t="shared" si="111"/>
        <v>33.880000000000003</v>
      </c>
      <c r="CM82" s="65">
        <f t="shared" si="112"/>
        <v>35.01</v>
      </c>
      <c r="CN82" s="65">
        <f t="shared" si="113"/>
        <v>33.880000000000003</v>
      </c>
      <c r="CO82" s="65">
        <f t="shared" si="114"/>
        <v>35.01</v>
      </c>
      <c r="CP82" s="65">
        <f t="shared" si="115"/>
        <v>413.33999999999992</v>
      </c>
      <c r="CQ82" s="66">
        <f t="shared" si="116"/>
        <v>5736.96</v>
      </c>
      <c r="CR82" s="65">
        <f t="shared" si="117"/>
        <v>35.01</v>
      </c>
      <c r="CS82" s="65">
        <f t="shared" si="118"/>
        <v>31.62</v>
      </c>
      <c r="CT82" s="65">
        <f t="shared" si="119"/>
        <v>35.01</v>
      </c>
      <c r="CU82" s="65">
        <f t="shared" si="120"/>
        <v>33.880000000000003</v>
      </c>
      <c r="CV82" s="67">
        <f t="shared" si="121"/>
        <v>35.01</v>
      </c>
      <c r="CW82" s="65">
        <f t="shared" si="122"/>
        <v>33.880000000000003</v>
      </c>
      <c r="CX82" s="65">
        <f t="shared" si="123"/>
        <v>35.01</v>
      </c>
      <c r="CY82" s="65">
        <f t="shared" si="124"/>
        <v>35.01</v>
      </c>
      <c r="CZ82" s="65">
        <f t="shared" si="125"/>
        <v>33.880000000000003</v>
      </c>
      <c r="DA82" s="65">
        <f t="shared" si="126"/>
        <v>35.01</v>
      </c>
      <c r="DB82" s="65">
        <f t="shared" si="127"/>
        <v>33.880000000000003</v>
      </c>
      <c r="DC82" s="65">
        <v>20.28</v>
      </c>
      <c r="DD82" s="66">
        <f t="shared" si="128"/>
        <v>397.4799999999999</v>
      </c>
      <c r="DE82" s="66">
        <f t="shared" si="129"/>
        <v>6134.44</v>
      </c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5">
        <f t="shared" si="130"/>
        <v>6134.44</v>
      </c>
      <c r="DT82" s="65">
        <f t="shared" si="131"/>
        <v>-3844.4399999999996</v>
      </c>
    </row>
    <row r="83" spans="2:124" s="43" customFormat="1" ht="36" customHeight="1" x14ac:dyDescent="0.25">
      <c r="B83" s="64">
        <v>41262</v>
      </c>
      <c r="C83" s="11" t="s">
        <v>111</v>
      </c>
      <c r="D83" s="16" t="s">
        <v>651</v>
      </c>
      <c r="E83" s="17" t="s">
        <v>109</v>
      </c>
      <c r="F83" s="17" t="s">
        <v>654</v>
      </c>
      <c r="G83" s="123">
        <v>2290</v>
      </c>
      <c r="H83" s="123">
        <f t="shared" si="45"/>
        <v>229</v>
      </c>
      <c r="I83" s="123">
        <f t="shared" si="46"/>
        <v>2061</v>
      </c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>
        <f t="shared" si="60"/>
        <v>0</v>
      </c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>
        <f>ROUND((I83/5/365*13),2)</f>
        <v>14.68</v>
      </c>
      <c r="AI83" s="123">
        <f t="shared" si="132"/>
        <v>13.55</v>
      </c>
      <c r="AJ83" s="123">
        <f t="shared" si="61"/>
        <v>28.23</v>
      </c>
      <c r="AK83" s="123">
        <v>2061</v>
      </c>
      <c r="AL83" s="123">
        <v>2061</v>
      </c>
      <c r="AM83" s="123">
        <v>2061</v>
      </c>
      <c r="AN83" s="123">
        <v>2061</v>
      </c>
      <c r="AO83" s="128">
        <f t="shared" si="62"/>
        <v>31.62</v>
      </c>
      <c r="AP83" s="65">
        <f t="shared" si="63"/>
        <v>35.01</v>
      </c>
      <c r="AQ83" s="65">
        <f t="shared" si="64"/>
        <v>33.880000000000003</v>
      </c>
      <c r="AR83" s="65">
        <f t="shared" si="65"/>
        <v>35.01</v>
      </c>
      <c r="AS83" s="65">
        <f t="shared" si="66"/>
        <v>33.880000000000003</v>
      </c>
      <c r="AT83" s="65">
        <f t="shared" si="67"/>
        <v>35.01</v>
      </c>
      <c r="AU83" s="65">
        <f t="shared" si="68"/>
        <v>35.01</v>
      </c>
      <c r="AV83" s="65">
        <f t="shared" si="69"/>
        <v>33.880000000000003</v>
      </c>
      <c r="AW83" s="65">
        <f t="shared" si="70"/>
        <v>35.01</v>
      </c>
      <c r="AX83" s="65">
        <f t="shared" si="71"/>
        <v>33.880000000000003</v>
      </c>
      <c r="AY83" s="65">
        <f t="shared" si="72"/>
        <v>35.01</v>
      </c>
      <c r="AZ83" s="65">
        <f t="shared" si="73"/>
        <v>2438.2000000000016</v>
      </c>
      <c r="BA83" s="65">
        <f t="shared" si="74"/>
        <v>4499.2</v>
      </c>
      <c r="BB83" s="65">
        <f t="shared" si="75"/>
        <v>35.01</v>
      </c>
      <c r="BC83" s="65">
        <f t="shared" si="76"/>
        <v>31.62</v>
      </c>
      <c r="BD83" s="65">
        <f t="shared" si="77"/>
        <v>35.01</v>
      </c>
      <c r="BE83" s="65">
        <f t="shared" si="78"/>
        <v>33.880000000000003</v>
      </c>
      <c r="BF83" s="65">
        <f t="shared" si="79"/>
        <v>35.01</v>
      </c>
      <c r="BG83" s="65">
        <f t="shared" si="80"/>
        <v>33.880000000000003</v>
      </c>
      <c r="BH83" s="65">
        <f t="shared" si="81"/>
        <v>35.01</v>
      </c>
      <c r="BI83" s="65">
        <f t="shared" si="82"/>
        <v>35.01</v>
      </c>
      <c r="BJ83" s="65">
        <f t="shared" si="83"/>
        <v>33.880000000000003</v>
      </c>
      <c r="BK83" s="65">
        <f t="shared" si="84"/>
        <v>35.01</v>
      </c>
      <c r="BL83" s="65">
        <f t="shared" si="85"/>
        <v>33.880000000000003</v>
      </c>
      <c r="BM83" s="65">
        <f t="shared" si="86"/>
        <v>35.01</v>
      </c>
      <c r="BN83" s="65">
        <f t="shared" si="87"/>
        <v>412.20999999999992</v>
      </c>
      <c r="BO83" s="65">
        <f t="shared" si="88"/>
        <v>4911.41</v>
      </c>
      <c r="BP83" s="65">
        <f t="shared" si="89"/>
        <v>35.01</v>
      </c>
      <c r="BQ83" s="65">
        <f t="shared" si="90"/>
        <v>31.62</v>
      </c>
      <c r="BR83" s="65">
        <f t="shared" si="91"/>
        <v>35.01</v>
      </c>
      <c r="BS83" s="65">
        <f t="shared" si="92"/>
        <v>33.880000000000003</v>
      </c>
      <c r="BT83" s="65">
        <f t="shared" si="93"/>
        <v>35.01</v>
      </c>
      <c r="BU83" s="65">
        <f t="shared" si="94"/>
        <v>33.880000000000003</v>
      </c>
      <c r="BV83" s="65">
        <f t="shared" si="95"/>
        <v>35.01</v>
      </c>
      <c r="BW83" s="65">
        <f t="shared" si="96"/>
        <v>35.01</v>
      </c>
      <c r="BX83" s="65">
        <f t="shared" si="97"/>
        <v>33.880000000000003</v>
      </c>
      <c r="BY83" s="65">
        <f t="shared" si="98"/>
        <v>35.01</v>
      </c>
      <c r="BZ83" s="65">
        <f t="shared" si="99"/>
        <v>33.880000000000003</v>
      </c>
      <c r="CA83" s="65">
        <f t="shared" si="100"/>
        <v>35.01</v>
      </c>
      <c r="CB83" s="65">
        <f t="shared" si="101"/>
        <v>412.20999999999992</v>
      </c>
      <c r="CC83" s="65">
        <f t="shared" si="102"/>
        <v>5323.62</v>
      </c>
      <c r="CD83" s="65">
        <f t="shared" si="103"/>
        <v>35.01</v>
      </c>
      <c r="CE83" s="65">
        <f t="shared" si="104"/>
        <v>32.75</v>
      </c>
      <c r="CF83" s="65">
        <f t="shared" si="105"/>
        <v>35.01</v>
      </c>
      <c r="CG83" s="65">
        <f t="shared" si="106"/>
        <v>33.880000000000003</v>
      </c>
      <c r="CH83" s="65">
        <f t="shared" si="107"/>
        <v>35.01</v>
      </c>
      <c r="CI83" s="65">
        <f t="shared" si="108"/>
        <v>33.880000000000003</v>
      </c>
      <c r="CJ83" s="65">
        <f t="shared" si="109"/>
        <v>35.01</v>
      </c>
      <c r="CK83" s="65">
        <f t="shared" si="110"/>
        <v>35.01</v>
      </c>
      <c r="CL83" s="65">
        <f t="shared" si="111"/>
        <v>33.880000000000003</v>
      </c>
      <c r="CM83" s="65">
        <f t="shared" si="112"/>
        <v>35.01</v>
      </c>
      <c r="CN83" s="65">
        <f t="shared" si="113"/>
        <v>33.880000000000003</v>
      </c>
      <c r="CO83" s="65">
        <f t="shared" si="114"/>
        <v>35.01</v>
      </c>
      <c r="CP83" s="65">
        <f t="shared" si="115"/>
        <v>413.33999999999992</v>
      </c>
      <c r="CQ83" s="66">
        <f t="shared" si="116"/>
        <v>5736.96</v>
      </c>
      <c r="CR83" s="65">
        <f t="shared" si="117"/>
        <v>35.01</v>
      </c>
      <c r="CS83" s="65">
        <f t="shared" si="118"/>
        <v>31.62</v>
      </c>
      <c r="CT83" s="65">
        <f t="shared" si="119"/>
        <v>35.01</v>
      </c>
      <c r="CU83" s="65">
        <f t="shared" si="120"/>
        <v>33.880000000000003</v>
      </c>
      <c r="CV83" s="67">
        <f t="shared" si="121"/>
        <v>35.01</v>
      </c>
      <c r="CW83" s="65">
        <f t="shared" si="122"/>
        <v>33.880000000000003</v>
      </c>
      <c r="CX83" s="65">
        <f t="shared" si="123"/>
        <v>35.01</v>
      </c>
      <c r="CY83" s="65">
        <f t="shared" si="124"/>
        <v>35.01</v>
      </c>
      <c r="CZ83" s="65">
        <f t="shared" si="125"/>
        <v>33.880000000000003</v>
      </c>
      <c r="DA83" s="65">
        <f t="shared" si="126"/>
        <v>35.01</v>
      </c>
      <c r="DB83" s="65">
        <f t="shared" si="127"/>
        <v>33.880000000000003</v>
      </c>
      <c r="DC83" s="65">
        <v>20.28</v>
      </c>
      <c r="DD83" s="66">
        <f t="shared" si="128"/>
        <v>397.4799999999999</v>
      </c>
      <c r="DE83" s="66">
        <f t="shared" si="129"/>
        <v>6134.44</v>
      </c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5">
        <f t="shared" si="130"/>
        <v>6134.44</v>
      </c>
      <c r="DT83" s="65">
        <f t="shared" si="131"/>
        <v>-3844.4399999999996</v>
      </c>
    </row>
    <row r="84" spans="2:124" s="43" customFormat="1" ht="33.75" customHeight="1" x14ac:dyDescent="0.25">
      <c r="B84" s="64">
        <v>41262</v>
      </c>
      <c r="C84" s="11" t="s">
        <v>111</v>
      </c>
      <c r="D84" s="16" t="s">
        <v>655</v>
      </c>
      <c r="E84" s="17" t="s">
        <v>109</v>
      </c>
      <c r="F84" s="17" t="s">
        <v>656</v>
      </c>
      <c r="G84" s="123">
        <v>3940</v>
      </c>
      <c r="H84" s="123">
        <f t="shared" si="45"/>
        <v>394</v>
      </c>
      <c r="I84" s="123">
        <f t="shared" si="46"/>
        <v>3546</v>
      </c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>
        <f t="shared" si="60"/>
        <v>0</v>
      </c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>
        <f t="shared" si="132"/>
        <v>23.32</v>
      </c>
      <c r="AJ84" s="123">
        <f t="shared" si="61"/>
        <v>23.32</v>
      </c>
      <c r="AK84" s="123">
        <v>3546</v>
      </c>
      <c r="AL84" s="123">
        <v>3546</v>
      </c>
      <c r="AM84" s="123">
        <v>3546</v>
      </c>
      <c r="AN84" s="123">
        <v>3546</v>
      </c>
      <c r="AO84" s="128">
        <f t="shared" si="62"/>
        <v>54.4</v>
      </c>
      <c r="AP84" s="65">
        <f t="shared" si="63"/>
        <v>60.23</v>
      </c>
      <c r="AQ84" s="65">
        <f t="shared" si="64"/>
        <v>58.29</v>
      </c>
      <c r="AR84" s="65">
        <f t="shared" si="65"/>
        <v>60.23</v>
      </c>
      <c r="AS84" s="65">
        <f t="shared" si="66"/>
        <v>58.29</v>
      </c>
      <c r="AT84" s="65">
        <f t="shared" si="67"/>
        <v>60.23</v>
      </c>
      <c r="AU84" s="65">
        <f t="shared" si="68"/>
        <v>60.23</v>
      </c>
      <c r="AV84" s="65">
        <f t="shared" si="69"/>
        <v>58.29</v>
      </c>
      <c r="AW84" s="65">
        <f t="shared" si="70"/>
        <v>60.23</v>
      </c>
      <c r="AX84" s="65">
        <f t="shared" si="71"/>
        <v>58.29</v>
      </c>
      <c r="AY84" s="65">
        <f t="shared" si="72"/>
        <v>60.23</v>
      </c>
      <c r="AZ84" s="65">
        <f t="shared" si="73"/>
        <v>4194.9399999999996</v>
      </c>
      <c r="BA84" s="65">
        <f t="shared" si="74"/>
        <v>7740.94</v>
      </c>
      <c r="BB84" s="65">
        <f t="shared" si="75"/>
        <v>60.23</v>
      </c>
      <c r="BC84" s="65">
        <f t="shared" si="76"/>
        <v>54.4</v>
      </c>
      <c r="BD84" s="65">
        <f t="shared" si="77"/>
        <v>60.23</v>
      </c>
      <c r="BE84" s="65">
        <f t="shared" si="78"/>
        <v>58.29</v>
      </c>
      <c r="BF84" s="65">
        <f t="shared" si="79"/>
        <v>60.23</v>
      </c>
      <c r="BG84" s="65">
        <f t="shared" si="80"/>
        <v>58.29</v>
      </c>
      <c r="BH84" s="65">
        <f t="shared" si="81"/>
        <v>60.23</v>
      </c>
      <c r="BI84" s="65">
        <f t="shared" si="82"/>
        <v>60.23</v>
      </c>
      <c r="BJ84" s="65">
        <f t="shared" si="83"/>
        <v>58.29</v>
      </c>
      <c r="BK84" s="65">
        <f t="shared" si="84"/>
        <v>60.23</v>
      </c>
      <c r="BL84" s="65">
        <f t="shared" si="85"/>
        <v>58.29</v>
      </c>
      <c r="BM84" s="65">
        <f t="shared" si="86"/>
        <v>60.23</v>
      </c>
      <c r="BN84" s="65">
        <f t="shared" si="87"/>
        <v>709.17000000000007</v>
      </c>
      <c r="BO84" s="65">
        <f t="shared" si="88"/>
        <v>8450.11</v>
      </c>
      <c r="BP84" s="65">
        <f t="shared" si="89"/>
        <v>60.23</v>
      </c>
      <c r="BQ84" s="65">
        <f t="shared" si="90"/>
        <v>54.4</v>
      </c>
      <c r="BR84" s="65">
        <f t="shared" si="91"/>
        <v>60.23</v>
      </c>
      <c r="BS84" s="65">
        <f t="shared" si="92"/>
        <v>58.29</v>
      </c>
      <c r="BT84" s="65">
        <f t="shared" si="93"/>
        <v>60.23</v>
      </c>
      <c r="BU84" s="65">
        <f t="shared" si="94"/>
        <v>58.29</v>
      </c>
      <c r="BV84" s="65">
        <f t="shared" si="95"/>
        <v>60.23</v>
      </c>
      <c r="BW84" s="65">
        <f t="shared" si="96"/>
        <v>60.23</v>
      </c>
      <c r="BX84" s="65">
        <f t="shared" si="97"/>
        <v>58.29</v>
      </c>
      <c r="BY84" s="65">
        <f t="shared" si="98"/>
        <v>60.23</v>
      </c>
      <c r="BZ84" s="65">
        <f t="shared" si="99"/>
        <v>58.29</v>
      </c>
      <c r="CA84" s="65">
        <f t="shared" si="100"/>
        <v>60.23</v>
      </c>
      <c r="CB84" s="65">
        <f t="shared" si="101"/>
        <v>709.17000000000007</v>
      </c>
      <c r="CC84" s="65">
        <f t="shared" si="102"/>
        <v>9159.2800000000007</v>
      </c>
      <c r="CD84" s="65">
        <f t="shared" si="103"/>
        <v>60.23</v>
      </c>
      <c r="CE84" s="65">
        <f t="shared" si="104"/>
        <v>56.35</v>
      </c>
      <c r="CF84" s="65">
        <f t="shared" si="105"/>
        <v>60.23</v>
      </c>
      <c r="CG84" s="65">
        <f t="shared" si="106"/>
        <v>58.29</v>
      </c>
      <c r="CH84" s="65">
        <f t="shared" si="107"/>
        <v>60.23</v>
      </c>
      <c r="CI84" s="65">
        <f t="shared" si="108"/>
        <v>58.29</v>
      </c>
      <c r="CJ84" s="65">
        <f t="shared" si="109"/>
        <v>60.23</v>
      </c>
      <c r="CK84" s="65">
        <f t="shared" si="110"/>
        <v>60.23</v>
      </c>
      <c r="CL84" s="65">
        <f t="shared" si="111"/>
        <v>58.29</v>
      </c>
      <c r="CM84" s="65">
        <f t="shared" si="112"/>
        <v>60.23</v>
      </c>
      <c r="CN84" s="65">
        <f t="shared" si="113"/>
        <v>58.29</v>
      </c>
      <c r="CO84" s="65">
        <f t="shared" si="114"/>
        <v>60.23</v>
      </c>
      <c r="CP84" s="65">
        <f t="shared" si="115"/>
        <v>711.12</v>
      </c>
      <c r="CQ84" s="66">
        <f t="shared" si="116"/>
        <v>9870.4</v>
      </c>
      <c r="CR84" s="65">
        <f t="shared" si="117"/>
        <v>60.23</v>
      </c>
      <c r="CS84" s="65">
        <f t="shared" si="118"/>
        <v>54.4</v>
      </c>
      <c r="CT84" s="65">
        <f t="shared" si="119"/>
        <v>60.23</v>
      </c>
      <c r="CU84" s="65">
        <f t="shared" si="120"/>
        <v>58.29</v>
      </c>
      <c r="CV84" s="67">
        <f t="shared" si="121"/>
        <v>60.23</v>
      </c>
      <c r="CW84" s="65">
        <f t="shared" si="122"/>
        <v>58.29</v>
      </c>
      <c r="CX84" s="65">
        <f t="shared" si="123"/>
        <v>60.23</v>
      </c>
      <c r="CY84" s="65">
        <f t="shared" si="124"/>
        <v>60.23</v>
      </c>
      <c r="CZ84" s="65">
        <f t="shared" si="125"/>
        <v>58.29</v>
      </c>
      <c r="DA84" s="65">
        <f t="shared" si="126"/>
        <v>60.23</v>
      </c>
      <c r="DB84" s="65">
        <f t="shared" si="127"/>
        <v>58.29</v>
      </c>
      <c r="DC84" s="65">
        <v>35.11</v>
      </c>
      <c r="DD84" s="66">
        <f t="shared" si="128"/>
        <v>684.05000000000007</v>
      </c>
      <c r="DE84" s="66">
        <f t="shared" si="129"/>
        <v>10554.45</v>
      </c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5">
        <f t="shared" si="130"/>
        <v>10554.45</v>
      </c>
      <c r="DT84" s="65">
        <f t="shared" si="131"/>
        <v>-6614.4500000000007</v>
      </c>
    </row>
    <row r="85" spans="2:124" s="43" customFormat="1" ht="40.5" customHeight="1" x14ac:dyDescent="0.25">
      <c r="B85" s="64">
        <v>41262</v>
      </c>
      <c r="C85" s="11" t="s">
        <v>111</v>
      </c>
      <c r="D85" s="16" t="s">
        <v>657</v>
      </c>
      <c r="E85" s="17" t="s">
        <v>109</v>
      </c>
      <c r="F85" s="17" t="s">
        <v>658</v>
      </c>
      <c r="G85" s="123">
        <v>3940</v>
      </c>
      <c r="H85" s="123">
        <f t="shared" si="45"/>
        <v>394</v>
      </c>
      <c r="I85" s="123">
        <f t="shared" si="46"/>
        <v>3546</v>
      </c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>
        <f t="shared" si="60"/>
        <v>0</v>
      </c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>
        <f t="shared" si="132"/>
        <v>23.32</v>
      </c>
      <c r="AJ85" s="123">
        <f t="shared" si="61"/>
        <v>23.32</v>
      </c>
      <c r="AK85" s="123">
        <v>3546</v>
      </c>
      <c r="AL85" s="123">
        <v>3546</v>
      </c>
      <c r="AM85" s="123">
        <v>3546</v>
      </c>
      <c r="AN85" s="123">
        <v>3546</v>
      </c>
      <c r="AO85" s="128">
        <f t="shared" si="62"/>
        <v>54.4</v>
      </c>
      <c r="AP85" s="65">
        <f t="shared" si="63"/>
        <v>60.23</v>
      </c>
      <c r="AQ85" s="65">
        <f t="shared" si="64"/>
        <v>58.29</v>
      </c>
      <c r="AR85" s="65">
        <f t="shared" si="65"/>
        <v>60.23</v>
      </c>
      <c r="AS85" s="65">
        <f t="shared" si="66"/>
        <v>58.29</v>
      </c>
      <c r="AT85" s="65">
        <f t="shared" si="67"/>
        <v>60.23</v>
      </c>
      <c r="AU85" s="65">
        <f t="shared" si="68"/>
        <v>60.23</v>
      </c>
      <c r="AV85" s="65">
        <f t="shared" si="69"/>
        <v>58.29</v>
      </c>
      <c r="AW85" s="65">
        <f t="shared" si="70"/>
        <v>60.23</v>
      </c>
      <c r="AX85" s="65">
        <f t="shared" si="71"/>
        <v>58.29</v>
      </c>
      <c r="AY85" s="65">
        <f t="shared" si="72"/>
        <v>60.23</v>
      </c>
      <c r="AZ85" s="65">
        <f t="shared" si="73"/>
        <v>4194.9399999999996</v>
      </c>
      <c r="BA85" s="65">
        <f t="shared" si="74"/>
        <v>7740.94</v>
      </c>
      <c r="BB85" s="65">
        <f t="shared" si="75"/>
        <v>60.23</v>
      </c>
      <c r="BC85" s="65">
        <f t="shared" si="76"/>
        <v>54.4</v>
      </c>
      <c r="BD85" s="65">
        <f t="shared" si="77"/>
        <v>60.23</v>
      </c>
      <c r="BE85" s="65">
        <f t="shared" si="78"/>
        <v>58.29</v>
      </c>
      <c r="BF85" s="65">
        <f t="shared" si="79"/>
        <v>60.23</v>
      </c>
      <c r="BG85" s="65">
        <f t="shared" si="80"/>
        <v>58.29</v>
      </c>
      <c r="BH85" s="65">
        <f t="shared" si="81"/>
        <v>60.23</v>
      </c>
      <c r="BI85" s="65">
        <f t="shared" si="82"/>
        <v>60.23</v>
      </c>
      <c r="BJ85" s="65">
        <f t="shared" si="83"/>
        <v>58.29</v>
      </c>
      <c r="BK85" s="65">
        <f t="shared" si="84"/>
        <v>60.23</v>
      </c>
      <c r="BL85" s="65">
        <f t="shared" si="85"/>
        <v>58.29</v>
      </c>
      <c r="BM85" s="65">
        <f t="shared" si="86"/>
        <v>60.23</v>
      </c>
      <c r="BN85" s="65">
        <f t="shared" si="87"/>
        <v>709.17000000000007</v>
      </c>
      <c r="BO85" s="65">
        <f t="shared" si="88"/>
        <v>8450.11</v>
      </c>
      <c r="BP85" s="65">
        <f t="shared" si="89"/>
        <v>60.23</v>
      </c>
      <c r="BQ85" s="65">
        <f t="shared" si="90"/>
        <v>54.4</v>
      </c>
      <c r="BR85" s="65">
        <f t="shared" si="91"/>
        <v>60.23</v>
      </c>
      <c r="BS85" s="65">
        <f t="shared" si="92"/>
        <v>58.29</v>
      </c>
      <c r="BT85" s="65">
        <f t="shared" si="93"/>
        <v>60.23</v>
      </c>
      <c r="BU85" s="65">
        <f t="shared" si="94"/>
        <v>58.29</v>
      </c>
      <c r="BV85" s="65">
        <f t="shared" si="95"/>
        <v>60.23</v>
      </c>
      <c r="BW85" s="65">
        <f t="shared" si="96"/>
        <v>60.23</v>
      </c>
      <c r="BX85" s="65">
        <f t="shared" si="97"/>
        <v>58.29</v>
      </c>
      <c r="BY85" s="65">
        <f t="shared" si="98"/>
        <v>60.23</v>
      </c>
      <c r="BZ85" s="65">
        <f t="shared" si="99"/>
        <v>58.29</v>
      </c>
      <c r="CA85" s="65">
        <f t="shared" si="100"/>
        <v>60.23</v>
      </c>
      <c r="CB85" s="65">
        <f t="shared" si="101"/>
        <v>709.17000000000007</v>
      </c>
      <c r="CC85" s="65">
        <f t="shared" si="102"/>
        <v>9159.2800000000007</v>
      </c>
      <c r="CD85" s="65">
        <f t="shared" si="103"/>
        <v>60.23</v>
      </c>
      <c r="CE85" s="65">
        <f t="shared" si="104"/>
        <v>56.35</v>
      </c>
      <c r="CF85" s="65">
        <f t="shared" si="105"/>
        <v>60.23</v>
      </c>
      <c r="CG85" s="65">
        <f t="shared" si="106"/>
        <v>58.29</v>
      </c>
      <c r="CH85" s="65">
        <f t="shared" si="107"/>
        <v>60.23</v>
      </c>
      <c r="CI85" s="65">
        <f t="shared" si="108"/>
        <v>58.29</v>
      </c>
      <c r="CJ85" s="65">
        <f t="shared" si="109"/>
        <v>60.23</v>
      </c>
      <c r="CK85" s="65">
        <f t="shared" si="110"/>
        <v>60.23</v>
      </c>
      <c r="CL85" s="65">
        <f t="shared" si="111"/>
        <v>58.29</v>
      </c>
      <c r="CM85" s="65">
        <f t="shared" si="112"/>
        <v>60.23</v>
      </c>
      <c r="CN85" s="65">
        <f t="shared" si="113"/>
        <v>58.29</v>
      </c>
      <c r="CO85" s="65">
        <f t="shared" si="114"/>
        <v>60.23</v>
      </c>
      <c r="CP85" s="65">
        <f t="shared" si="115"/>
        <v>711.12</v>
      </c>
      <c r="CQ85" s="66">
        <f t="shared" si="116"/>
        <v>9870.4</v>
      </c>
      <c r="CR85" s="65">
        <f t="shared" si="117"/>
        <v>60.23</v>
      </c>
      <c r="CS85" s="65">
        <f t="shared" si="118"/>
        <v>54.4</v>
      </c>
      <c r="CT85" s="65">
        <f t="shared" si="119"/>
        <v>60.23</v>
      </c>
      <c r="CU85" s="65">
        <f t="shared" si="120"/>
        <v>58.29</v>
      </c>
      <c r="CV85" s="67">
        <f t="shared" si="121"/>
        <v>60.23</v>
      </c>
      <c r="CW85" s="65">
        <f t="shared" si="122"/>
        <v>58.29</v>
      </c>
      <c r="CX85" s="65">
        <f t="shared" si="123"/>
        <v>60.23</v>
      </c>
      <c r="CY85" s="65">
        <f t="shared" si="124"/>
        <v>60.23</v>
      </c>
      <c r="CZ85" s="65">
        <f t="shared" si="125"/>
        <v>58.29</v>
      </c>
      <c r="DA85" s="65">
        <f t="shared" si="126"/>
        <v>60.23</v>
      </c>
      <c r="DB85" s="65">
        <f t="shared" si="127"/>
        <v>58.29</v>
      </c>
      <c r="DC85" s="65">
        <v>35.11</v>
      </c>
      <c r="DD85" s="66">
        <f t="shared" si="128"/>
        <v>684.05000000000007</v>
      </c>
      <c r="DE85" s="66">
        <f t="shared" si="129"/>
        <v>10554.45</v>
      </c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5">
        <f t="shared" si="130"/>
        <v>10554.45</v>
      </c>
      <c r="DT85" s="65">
        <f t="shared" si="131"/>
        <v>-6614.4500000000007</v>
      </c>
    </row>
    <row r="86" spans="2:124" s="43" customFormat="1" ht="35.25" customHeight="1" x14ac:dyDescent="0.25">
      <c r="B86" s="64">
        <v>41262</v>
      </c>
      <c r="C86" s="11" t="s">
        <v>111</v>
      </c>
      <c r="D86" s="16" t="s">
        <v>659</v>
      </c>
      <c r="E86" s="17" t="s">
        <v>109</v>
      </c>
      <c r="F86" s="17" t="s">
        <v>660</v>
      </c>
      <c r="G86" s="123">
        <v>3940</v>
      </c>
      <c r="H86" s="123">
        <f t="shared" si="45"/>
        <v>394</v>
      </c>
      <c r="I86" s="123">
        <f t="shared" si="46"/>
        <v>3546</v>
      </c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>
        <f t="shared" si="60"/>
        <v>0</v>
      </c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>
        <f t="shared" si="132"/>
        <v>23.32</v>
      </c>
      <c r="AJ86" s="123">
        <f t="shared" si="61"/>
        <v>23.32</v>
      </c>
      <c r="AK86" s="123">
        <v>3546</v>
      </c>
      <c r="AL86" s="123">
        <v>3546</v>
      </c>
      <c r="AM86" s="123">
        <v>3546</v>
      </c>
      <c r="AN86" s="123">
        <v>3546</v>
      </c>
      <c r="AO86" s="128">
        <f t="shared" si="62"/>
        <v>54.4</v>
      </c>
      <c r="AP86" s="65">
        <f t="shared" si="63"/>
        <v>60.23</v>
      </c>
      <c r="AQ86" s="65">
        <f t="shared" si="64"/>
        <v>58.29</v>
      </c>
      <c r="AR86" s="65">
        <f t="shared" si="65"/>
        <v>60.23</v>
      </c>
      <c r="AS86" s="65">
        <f t="shared" si="66"/>
        <v>58.29</v>
      </c>
      <c r="AT86" s="65">
        <f t="shared" si="67"/>
        <v>60.23</v>
      </c>
      <c r="AU86" s="65">
        <f t="shared" si="68"/>
        <v>60.23</v>
      </c>
      <c r="AV86" s="65">
        <f t="shared" si="69"/>
        <v>58.29</v>
      </c>
      <c r="AW86" s="65">
        <f t="shared" si="70"/>
        <v>60.23</v>
      </c>
      <c r="AX86" s="65">
        <f t="shared" si="71"/>
        <v>58.29</v>
      </c>
      <c r="AY86" s="65">
        <f t="shared" si="72"/>
        <v>60.23</v>
      </c>
      <c r="AZ86" s="65">
        <f t="shared" si="73"/>
        <v>4194.9399999999996</v>
      </c>
      <c r="BA86" s="65">
        <f t="shared" si="74"/>
        <v>7740.94</v>
      </c>
      <c r="BB86" s="65">
        <f t="shared" si="75"/>
        <v>60.23</v>
      </c>
      <c r="BC86" s="65">
        <f t="shared" si="76"/>
        <v>54.4</v>
      </c>
      <c r="BD86" s="65">
        <f t="shared" si="77"/>
        <v>60.23</v>
      </c>
      <c r="BE86" s="65">
        <f t="shared" si="78"/>
        <v>58.29</v>
      </c>
      <c r="BF86" s="65">
        <f t="shared" si="79"/>
        <v>60.23</v>
      </c>
      <c r="BG86" s="65">
        <f t="shared" si="80"/>
        <v>58.29</v>
      </c>
      <c r="BH86" s="65">
        <f t="shared" si="81"/>
        <v>60.23</v>
      </c>
      <c r="BI86" s="65">
        <f t="shared" si="82"/>
        <v>60.23</v>
      </c>
      <c r="BJ86" s="65">
        <f t="shared" si="83"/>
        <v>58.29</v>
      </c>
      <c r="BK86" s="65">
        <f t="shared" si="84"/>
        <v>60.23</v>
      </c>
      <c r="BL86" s="65">
        <f t="shared" si="85"/>
        <v>58.29</v>
      </c>
      <c r="BM86" s="65">
        <f t="shared" si="86"/>
        <v>60.23</v>
      </c>
      <c r="BN86" s="65">
        <f t="shared" si="87"/>
        <v>709.17000000000007</v>
      </c>
      <c r="BO86" s="65">
        <f t="shared" si="88"/>
        <v>8450.11</v>
      </c>
      <c r="BP86" s="65">
        <f t="shared" si="89"/>
        <v>60.23</v>
      </c>
      <c r="BQ86" s="65">
        <f t="shared" si="90"/>
        <v>54.4</v>
      </c>
      <c r="BR86" s="65">
        <f t="shared" si="91"/>
        <v>60.23</v>
      </c>
      <c r="BS86" s="65">
        <f t="shared" si="92"/>
        <v>58.29</v>
      </c>
      <c r="BT86" s="65">
        <f t="shared" si="93"/>
        <v>60.23</v>
      </c>
      <c r="BU86" s="65">
        <f t="shared" si="94"/>
        <v>58.29</v>
      </c>
      <c r="BV86" s="65">
        <f t="shared" si="95"/>
        <v>60.23</v>
      </c>
      <c r="BW86" s="65">
        <f t="shared" si="96"/>
        <v>60.23</v>
      </c>
      <c r="BX86" s="65">
        <f t="shared" si="97"/>
        <v>58.29</v>
      </c>
      <c r="BY86" s="65">
        <f t="shared" si="98"/>
        <v>60.23</v>
      </c>
      <c r="BZ86" s="65">
        <f t="shared" si="99"/>
        <v>58.29</v>
      </c>
      <c r="CA86" s="65">
        <f t="shared" si="100"/>
        <v>60.23</v>
      </c>
      <c r="CB86" s="65">
        <f t="shared" si="101"/>
        <v>709.17000000000007</v>
      </c>
      <c r="CC86" s="65">
        <f t="shared" si="102"/>
        <v>9159.2800000000007</v>
      </c>
      <c r="CD86" s="65">
        <f t="shared" si="103"/>
        <v>60.23</v>
      </c>
      <c r="CE86" s="65">
        <f t="shared" si="104"/>
        <v>56.35</v>
      </c>
      <c r="CF86" s="65">
        <f t="shared" si="105"/>
        <v>60.23</v>
      </c>
      <c r="CG86" s="65">
        <f t="shared" si="106"/>
        <v>58.29</v>
      </c>
      <c r="CH86" s="65">
        <f t="shared" si="107"/>
        <v>60.23</v>
      </c>
      <c r="CI86" s="65">
        <f t="shared" si="108"/>
        <v>58.29</v>
      </c>
      <c r="CJ86" s="65">
        <f t="shared" si="109"/>
        <v>60.23</v>
      </c>
      <c r="CK86" s="65">
        <f t="shared" si="110"/>
        <v>60.23</v>
      </c>
      <c r="CL86" s="65">
        <f t="shared" si="111"/>
        <v>58.29</v>
      </c>
      <c r="CM86" s="65">
        <f t="shared" si="112"/>
        <v>60.23</v>
      </c>
      <c r="CN86" s="65">
        <f t="shared" si="113"/>
        <v>58.29</v>
      </c>
      <c r="CO86" s="65">
        <f t="shared" si="114"/>
        <v>60.23</v>
      </c>
      <c r="CP86" s="65">
        <f t="shared" si="115"/>
        <v>711.12</v>
      </c>
      <c r="CQ86" s="66">
        <f t="shared" si="116"/>
        <v>9870.4</v>
      </c>
      <c r="CR86" s="65">
    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="shared" si="120"/>
        <v>58.29</v>
      </c>
      <c r="CV86" s="67">
        <f t="shared" si="121"/>
        <v>60.23</v>
      </c>
      <c r="CW86" s="65">
        <f t="shared" si="122"/>
        <v>58.29</v>
      </c>
      <c r="CX86" s="65">
        <f t="shared" si="123"/>
        <v>60.23</v>
      </c>
      <c r="CY86" s="65">
        <f t="shared" si="124"/>
        <v>60.23</v>
      </c>
      <c r="CZ86" s="65">
        <f t="shared" si="125"/>
        <v>58.29</v>
      </c>
      <c r="DA86" s="65">
        <f t="shared" si="126"/>
        <v>60.23</v>
      </c>
      <c r="DB86" s="65">
        <f t="shared" si="127"/>
        <v>58.29</v>
      </c>
      <c r="DC86" s="65">
        <v>35.11</v>
      </c>
      <c r="DD86" s="66">
        <f t="shared" si="128"/>
        <v>684.05000000000007</v>
      </c>
      <c r="DE86" s="66">
        <f t="shared" si="129"/>
        <v>10554.45</v>
      </c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5">
        <f t="shared" si="130"/>
        <v>10554.45</v>
      </c>
      <c r="DT86" s="65">
        <f t="shared" si="131"/>
        <v>-6614.4500000000007</v>
      </c>
    </row>
    <row r="87" spans="2:124" s="43" customFormat="1" ht="59.25" customHeight="1" x14ac:dyDescent="0.25">
      <c r="B87" s="64">
        <v>41262</v>
      </c>
      <c r="C87" s="11" t="s">
        <v>661</v>
      </c>
      <c r="D87" s="18" t="s">
        <v>662</v>
      </c>
      <c r="E87" s="17" t="s">
        <v>96</v>
      </c>
      <c r="F87" s="17" t="s">
        <v>663</v>
      </c>
      <c r="G87" s="123">
        <v>4500</v>
      </c>
      <c r="H87" s="123">
        <f t="shared" si="45"/>
        <v>450</v>
      </c>
      <c r="I87" s="123">
        <f t="shared" si="46"/>
        <v>4050</v>
      </c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>
        <f t="shared" si="60"/>
        <v>0</v>
      </c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>
        <f t="shared" si="132"/>
        <v>26.63</v>
      </c>
      <c r="AJ87" s="123">
        <f t="shared" si="61"/>
        <v>26.63</v>
      </c>
      <c r="AK87" s="123">
        <v>4050</v>
      </c>
      <c r="AL87" s="123">
        <v>4050</v>
      </c>
      <c r="AM87" s="123">
        <v>4050</v>
      </c>
      <c r="AN87" s="123">
        <v>4050</v>
      </c>
      <c r="AO87" s="128">
        <f t="shared" si="62"/>
        <v>62.14</v>
      </c>
      <c r="AP87" s="65">
        <f t="shared" si="63"/>
        <v>68.790000000000006</v>
      </c>
      <c r="AQ87" s="65">
        <f t="shared" si="64"/>
        <v>66.58</v>
      </c>
      <c r="AR87" s="65">
        <f t="shared" si="65"/>
        <v>68.790000000000006</v>
      </c>
      <c r="AS87" s="65">
        <f t="shared" si="66"/>
        <v>66.58</v>
      </c>
      <c r="AT87" s="65">
        <f t="shared" si="67"/>
        <v>68.790000000000006</v>
      </c>
      <c r="AU87" s="65">
        <f t="shared" si="68"/>
        <v>68.790000000000006</v>
      </c>
      <c r="AV87" s="65">
        <f t="shared" si="69"/>
        <v>66.58</v>
      </c>
      <c r="AW87" s="65">
        <f t="shared" si="70"/>
        <v>68.790000000000006</v>
      </c>
      <c r="AX87" s="65">
        <f t="shared" si="71"/>
        <v>66.58</v>
      </c>
      <c r="AY87" s="65">
        <f t="shared" si="72"/>
        <v>68.790000000000006</v>
      </c>
      <c r="AZ87" s="65">
        <f t="shared" si="73"/>
        <v>4791.2</v>
      </c>
      <c r="BA87" s="65">
        <f t="shared" si="74"/>
        <v>8841.2000000000007</v>
      </c>
      <c r="BB87" s="65">
        <f t="shared" si="75"/>
        <v>68.790000000000006</v>
      </c>
      <c r="BC87" s="65">
        <f t="shared" si="76"/>
        <v>62.14</v>
      </c>
      <c r="BD87" s="65">
        <f t="shared" si="77"/>
        <v>68.790000000000006</v>
      </c>
      <c r="BE87" s="65">
        <f t="shared" si="78"/>
        <v>66.58</v>
      </c>
      <c r="BF87" s="65">
        <f t="shared" si="79"/>
        <v>68.790000000000006</v>
      </c>
      <c r="BG87" s="65">
        <f t="shared" si="80"/>
        <v>66.58</v>
      </c>
      <c r="BH87" s="65">
        <f t="shared" si="81"/>
        <v>68.790000000000006</v>
      </c>
      <c r="BI87" s="65">
        <f t="shared" si="82"/>
        <v>68.790000000000006</v>
      </c>
      <c r="BJ87" s="65">
        <f t="shared" si="83"/>
        <v>66.58</v>
      </c>
      <c r="BK87" s="65">
        <f t="shared" si="84"/>
        <v>68.790000000000006</v>
      </c>
      <c r="BL87" s="65">
        <f t="shared" si="85"/>
        <v>66.58</v>
      </c>
      <c r="BM87" s="65">
        <f t="shared" si="86"/>
        <v>68.790000000000006</v>
      </c>
      <c r="BN87" s="65">
        <f t="shared" si="87"/>
        <v>809.99</v>
      </c>
      <c r="BO87" s="65">
        <f t="shared" si="88"/>
        <v>9651.19</v>
      </c>
      <c r="BP87" s="65">
        <f t="shared" si="89"/>
        <v>68.790000000000006</v>
      </c>
      <c r="BQ87" s="65">
        <f t="shared" si="90"/>
        <v>62.14</v>
      </c>
      <c r="BR87" s="65">
        <f t="shared" si="91"/>
        <v>68.790000000000006</v>
      </c>
      <c r="BS87" s="65">
        <f t="shared" si="92"/>
        <v>66.58</v>
      </c>
      <c r="BT87" s="65">
        <f t="shared" si="93"/>
        <v>68.790000000000006</v>
      </c>
      <c r="BU87" s="65">
        <f t="shared" si="94"/>
        <v>66.58</v>
      </c>
      <c r="BV87" s="65">
        <f t="shared" si="95"/>
        <v>68.790000000000006</v>
      </c>
      <c r="BW87" s="65">
        <f t="shared" si="96"/>
        <v>68.790000000000006</v>
      </c>
      <c r="BX87" s="65">
        <f t="shared" si="97"/>
        <v>66.58</v>
      </c>
      <c r="BY87" s="65">
        <f t="shared" si="98"/>
        <v>68.790000000000006</v>
      </c>
      <c r="BZ87" s="65">
        <f t="shared" si="99"/>
        <v>66.58</v>
      </c>
      <c r="CA87" s="65">
        <f t="shared" si="100"/>
        <v>68.790000000000006</v>
      </c>
      <c r="CB87" s="65">
        <f t="shared" si="101"/>
        <v>809.99</v>
      </c>
      <c r="CC87" s="65">
        <f t="shared" si="102"/>
        <v>10461.18</v>
      </c>
      <c r="CD87" s="65">
        <f t="shared" si="103"/>
        <v>68.790000000000006</v>
      </c>
      <c r="CE87" s="65">
        <f t="shared" si="104"/>
        <v>64.36</v>
      </c>
      <c r="CF87" s="65">
        <f t="shared" si="105"/>
        <v>68.790000000000006</v>
      </c>
      <c r="CG87" s="65">
        <f t="shared" si="106"/>
        <v>66.58</v>
      </c>
      <c r="CH87" s="65">
        <f t="shared" si="107"/>
        <v>68.790000000000006</v>
      </c>
      <c r="CI87" s="65">
        <f t="shared" si="108"/>
        <v>66.58</v>
      </c>
      <c r="CJ87" s="65">
        <f t="shared" si="109"/>
        <v>68.790000000000006</v>
      </c>
      <c r="CK87" s="65">
        <f t="shared" si="110"/>
        <v>68.790000000000006</v>
      </c>
      <c r="CL87" s="65">
        <f t="shared" si="111"/>
        <v>66.58</v>
      </c>
      <c r="CM87" s="65">
        <f t="shared" si="112"/>
        <v>68.790000000000006</v>
      </c>
      <c r="CN87" s="65">
        <f t="shared" si="113"/>
        <v>66.58</v>
      </c>
      <c r="CO87" s="65">
        <f t="shared" si="114"/>
        <v>68.790000000000006</v>
      </c>
      <c r="CP87" s="65">
        <f t="shared" si="115"/>
        <v>812.21</v>
      </c>
      <c r="CQ87" s="66">
        <f t="shared" si="116"/>
        <v>11273.39</v>
      </c>
      <c r="CR87" s="65">
        <f t="shared" si="117"/>
        <v>68.790000000000006</v>
      </c>
      <c r="CS87" s="65">
        <f t="shared" si="118"/>
        <v>62.14</v>
      </c>
      <c r="CT87" s="65">
        <f t="shared" si="119"/>
        <v>68.790000000000006</v>
      </c>
      <c r="CU87" s="65">
        <f t="shared" si="120"/>
        <v>66.58</v>
      </c>
      <c r="CV87" s="67">
        <f t="shared" si="121"/>
        <v>68.790000000000006</v>
      </c>
      <c r="CW87" s="65">
        <f t="shared" si="122"/>
        <v>66.58</v>
      </c>
      <c r="CX87" s="65">
        <f t="shared" si="123"/>
        <v>68.790000000000006</v>
      </c>
      <c r="CY87" s="65">
        <f t="shared" si="124"/>
        <v>68.790000000000006</v>
      </c>
      <c r="CZ87" s="65">
        <f t="shared" si="125"/>
        <v>66.58</v>
      </c>
      <c r="DA87" s="65">
        <f t="shared" si="126"/>
        <v>68.790000000000006</v>
      </c>
      <c r="DB87" s="65">
        <f t="shared" si="127"/>
        <v>66.58</v>
      </c>
      <c r="DC87" s="65">
        <v>39.99</v>
      </c>
      <c r="DD87" s="66">
        <f t="shared" si="128"/>
        <v>781.19</v>
      </c>
      <c r="DE87" s="66">
        <f t="shared" si="129"/>
        <v>12054.58</v>
      </c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5">
        <f t="shared" si="130"/>
        <v>12054.58</v>
      </c>
      <c r="DT87" s="65">
        <f t="shared" si="131"/>
        <v>-7554.58</v>
      </c>
    </row>
    <row r="88" spans="2:124" s="43" customFormat="1" ht="19.5" customHeight="1" x14ac:dyDescent="0.25">
      <c r="B88" s="68">
        <v>41264</v>
      </c>
      <c r="C88" s="18" t="s">
        <v>664</v>
      </c>
      <c r="D88" s="18" t="s">
        <v>665</v>
      </c>
      <c r="E88" s="17" t="s">
        <v>118</v>
      </c>
      <c r="F88" s="17" t="s">
        <v>666</v>
      </c>
      <c r="G88" s="123">
        <v>1850</v>
      </c>
      <c r="H88" s="123">
        <f>(G88*0.1)</f>
        <v>185</v>
      </c>
      <c r="I88" s="123">
        <f t="shared" ref="I88:I94" si="133">(G88*0.9)</f>
        <v>1665</v>
      </c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>
        <f>O88+P88+Q88+R88+S88+T88+U88+V88</f>
        <v>0</v>
      </c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>
        <f>ROUND((I88/5/365*10),2)</f>
        <v>9.1199999999999992</v>
      </c>
      <c r="AJ88" s="123">
        <f>SUM(X88:AI88)</f>
        <v>9.1199999999999992</v>
      </c>
      <c r="AK88" s="123">
        <v>1665</v>
      </c>
      <c r="AL88" s="123">
        <v>1665</v>
      </c>
      <c r="AM88" s="123">
        <v>1665</v>
      </c>
      <c r="AN88" s="123">
        <v>1665</v>
      </c>
      <c r="AO88" s="128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6"/>
      <c r="CR88" s="65"/>
      <c r="CS88" s="65"/>
      <c r="CT88" s="65"/>
      <c r="CU88" s="65"/>
      <c r="CV88" s="67"/>
      <c r="CW88" s="65"/>
      <c r="CX88" s="65"/>
      <c r="CY88" s="65"/>
      <c r="CZ88" s="65"/>
      <c r="DA88" s="65"/>
      <c r="DB88" s="65"/>
      <c r="DC88" s="65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5"/>
      <c r="DT88" s="65"/>
    </row>
    <row r="89" spans="2:124" s="43" customFormat="1" ht="42" customHeight="1" x14ac:dyDescent="0.25">
      <c r="B89" s="10">
        <v>41452</v>
      </c>
      <c r="C89" s="11" t="s">
        <v>111</v>
      </c>
      <c r="D89" s="18" t="s">
        <v>112</v>
      </c>
      <c r="E89" s="17" t="s">
        <v>113</v>
      </c>
      <c r="F89" s="17" t="s">
        <v>114</v>
      </c>
      <c r="G89" s="65">
        <v>3700</v>
      </c>
      <c r="H89" s="65">
        <f>(G89*0.1)</f>
        <v>370</v>
      </c>
      <c r="I89" s="65">
        <f t="shared" si="133"/>
        <v>3330</v>
      </c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>
        <f>SUM(X89:AI89)</f>
        <v>0</v>
      </c>
      <c r="AK89" s="65">
        <v>3330</v>
      </c>
      <c r="AL89" s="65">
        <v>3330</v>
      </c>
      <c r="AM89" s="65">
        <v>3330</v>
      </c>
      <c r="AN89" s="65">
        <v>3330</v>
      </c>
      <c r="AO89" s="128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6"/>
      <c r="CR89" s="65"/>
      <c r="CS89" s="65"/>
      <c r="CT89" s="65"/>
      <c r="CU89" s="65"/>
      <c r="CV89" s="67"/>
      <c r="CW89" s="65"/>
      <c r="CX89" s="65"/>
      <c r="CY89" s="65"/>
      <c r="CZ89" s="65"/>
      <c r="DA89" s="65"/>
      <c r="DB89" s="65"/>
      <c r="DC89" s="65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5"/>
      <c r="DT89" s="65"/>
    </row>
    <row r="90" spans="2:124" s="43" customFormat="1" ht="42.75" customHeight="1" x14ac:dyDescent="0.25">
      <c r="B90" s="10">
        <v>41452</v>
      </c>
      <c r="C90" s="11" t="s">
        <v>111</v>
      </c>
      <c r="D90" s="18" t="s">
        <v>115</v>
      </c>
      <c r="E90" s="17" t="s">
        <v>113</v>
      </c>
      <c r="F90" s="17" t="s">
        <v>116</v>
      </c>
      <c r="G90" s="65">
        <v>3700</v>
      </c>
      <c r="H90" s="65">
        <f>(G90*0.1)</f>
        <v>370</v>
      </c>
      <c r="I90" s="65">
        <f t="shared" si="133"/>
        <v>3330</v>
      </c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>
        <f>SUM(X90:AI90)</f>
        <v>0</v>
      </c>
      <c r="AK90" s="65">
        <v>3330</v>
      </c>
      <c r="AL90" s="65">
        <v>3330</v>
      </c>
      <c r="AM90" s="65">
        <v>3330</v>
      </c>
      <c r="AN90" s="65">
        <v>3330</v>
      </c>
      <c r="AO90" s="128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6"/>
      <c r="CR90" s="65"/>
      <c r="CS90" s="65"/>
      <c r="CT90" s="65"/>
      <c r="CU90" s="65"/>
      <c r="CV90" s="67"/>
      <c r="CW90" s="65"/>
      <c r="CX90" s="65"/>
      <c r="CY90" s="65"/>
      <c r="CZ90" s="65"/>
      <c r="DA90" s="65"/>
      <c r="DB90" s="65"/>
      <c r="DC90" s="65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5"/>
      <c r="DT90" s="65"/>
    </row>
    <row r="91" spans="2:124" s="43" customFormat="1" ht="44.25" customHeight="1" x14ac:dyDescent="0.25">
      <c r="B91" s="10">
        <v>41452</v>
      </c>
      <c r="C91" s="11" t="s">
        <v>111</v>
      </c>
      <c r="D91" s="18" t="s">
        <v>117</v>
      </c>
      <c r="E91" s="17" t="s">
        <v>118</v>
      </c>
      <c r="F91" s="17" t="s">
        <v>119</v>
      </c>
      <c r="G91" s="65">
        <v>3700</v>
      </c>
      <c r="H91" s="65">
        <f>(G91*0.1)</f>
        <v>370</v>
      </c>
      <c r="I91" s="65">
        <f t="shared" si="133"/>
        <v>3330</v>
      </c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>
        <f>SUM(X91:AI91)</f>
        <v>0</v>
      </c>
      <c r="AK91" s="65">
        <v>3330</v>
      </c>
      <c r="AL91" s="65">
        <v>3330</v>
      </c>
      <c r="AM91" s="65">
        <v>3330</v>
      </c>
      <c r="AN91" s="65">
        <v>3330</v>
      </c>
      <c r="AO91" s="128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6"/>
      <c r="CR91" s="65"/>
      <c r="CS91" s="65"/>
      <c r="CT91" s="65"/>
      <c r="CU91" s="65"/>
      <c r="CV91" s="67"/>
      <c r="CW91" s="65"/>
      <c r="CX91" s="65"/>
      <c r="CY91" s="65"/>
      <c r="CZ91" s="65"/>
      <c r="DA91" s="65"/>
      <c r="DB91" s="65"/>
      <c r="DC91" s="65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5"/>
      <c r="DT91" s="65"/>
    </row>
    <row r="92" spans="2:124" s="43" customFormat="1" ht="42" customHeight="1" x14ac:dyDescent="0.25">
      <c r="B92" s="169">
        <v>41452</v>
      </c>
      <c r="C92" s="150" t="s">
        <v>111</v>
      </c>
      <c r="D92" s="258" t="s">
        <v>120</v>
      </c>
      <c r="E92" s="259" t="s">
        <v>103</v>
      </c>
      <c r="F92" s="259" t="s">
        <v>121</v>
      </c>
      <c r="G92" s="116">
        <v>3700</v>
      </c>
      <c r="H92" s="116">
        <f>(G92*0.1)</f>
        <v>370</v>
      </c>
      <c r="I92" s="116">
        <f t="shared" si="133"/>
        <v>3330</v>
      </c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>
        <f>SUM(X92:AI92)</f>
        <v>0</v>
      </c>
      <c r="AK92" s="116">
        <v>3330</v>
      </c>
      <c r="AL92" s="116">
        <v>3330</v>
      </c>
      <c r="AM92" s="116">
        <v>3330</v>
      </c>
      <c r="AN92" s="116">
        <v>3330</v>
      </c>
      <c r="AO92" s="128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6"/>
      <c r="CR92" s="65"/>
      <c r="CS92" s="65"/>
      <c r="CT92" s="65"/>
      <c r="CU92" s="65"/>
      <c r="CV92" s="67"/>
      <c r="CW92" s="65"/>
      <c r="CX92" s="65"/>
      <c r="CY92" s="65"/>
      <c r="CZ92" s="65"/>
      <c r="DA92" s="65"/>
      <c r="DB92" s="65"/>
      <c r="DC92" s="65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5"/>
      <c r="DT92" s="65"/>
    </row>
    <row r="93" spans="2:124" s="43" customFormat="1" ht="24" customHeight="1" x14ac:dyDescent="0.25">
      <c r="B93" s="10">
        <v>41586</v>
      </c>
      <c r="C93" s="18" t="s">
        <v>122</v>
      </c>
      <c r="D93" s="18" t="s">
        <v>123</v>
      </c>
      <c r="E93" s="17" t="s">
        <v>109</v>
      </c>
      <c r="F93" s="17" t="s">
        <v>124</v>
      </c>
      <c r="G93" s="65">
        <v>1125</v>
      </c>
      <c r="H93" s="65">
        <f t="shared" ref="H93:H94" si="134">(G93*0.1)</f>
        <v>112.5</v>
      </c>
      <c r="I93" s="116">
        <f t="shared" si="133"/>
        <v>1012.5</v>
      </c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>
        <f>ROUND((W93+X93+Y93+Z93+AA93+AB93+AC93+AD93+AE93+AF93+AG93+AH93+AI93),2)</f>
        <v>0</v>
      </c>
      <c r="AL93" s="65"/>
      <c r="AM93" s="116">
        <v>1012.5</v>
      </c>
      <c r="AN93" s="65">
        <v>1012.5</v>
      </c>
      <c r="AO93" s="65"/>
      <c r="AP93" s="65"/>
      <c r="AQ93" s="65"/>
      <c r="AR93" s="65"/>
      <c r="AS93" s="65"/>
      <c r="AT93" s="65"/>
      <c r="AU93" s="65"/>
      <c r="AV93" s="65">
        <f>ROUND((I93/5/365*22),2)</f>
        <v>12.21</v>
      </c>
      <c r="AW93" s="65">
        <f>ROUND((I93/5/365*31),2)</f>
        <v>17.2</v>
      </c>
      <c r="AX93" s="65">
        <f>SUM(AL93:AW93)</f>
        <v>2054.41</v>
      </c>
      <c r="AY93" s="65">
        <f t="shared" ref="AY93:AY94" si="135">ROUND((AK93+AL93+AM93+AN93+AO93+AP93+AQ93+AR93+AS93+AT93+AU93+AV93+AW93),2)</f>
        <v>2054.41</v>
      </c>
      <c r="AZ93" s="65">
        <f>ROUND((I93/5/365*31),2)</f>
        <v>17.2</v>
      </c>
      <c r="BA93" s="65">
        <f>ROUND((I93/5/365*28),2)</f>
        <v>15.53</v>
      </c>
      <c r="BB93" s="65">
        <f>ROUND((I93/5/365*31),2)</f>
        <v>17.2</v>
      </c>
      <c r="BC93" s="65">
        <f>ROUND((I93/5/365*30),2)</f>
        <v>16.64</v>
      </c>
      <c r="BD93" s="65">
        <f>ROUND((I93/5/365*31),2)</f>
        <v>17.2</v>
      </c>
      <c r="BE93" s="65">
        <f t="shared" ref="BE93:BE94" si="136">ROUND((I93/5/365*30),2)</f>
        <v>16.64</v>
      </c>
      <c r="BF93" s="65">
        <f t="shared" ref="BF93:BF94" si="137">ROUND((I93/5/365*31),2)</f>
        <v>17.2</v>
      </c>
      <c r="BG93" s="65">
        <f t="shared" ref="BG93:BG94" si="138">ROUND((I93/5/365*31),2)</f>
        <v>17.2</v>
      </c>
      <c r="BH93" s="65">
        <f t="shared" ref="BH93:BH94" si="139">ROUND((I93/5/365*30),2)</f>
        <v>16.64</v>
      </c>
      <c r="BI93" s="65">
        <f t="shared" ref="BI93:BI94" si="140">ROUND((I93/5/365*31),2)</f>
        <v>17.2</v>
      </c>
      <c r="BJ93" s="65">
        <f t="shared" ref="BJ93:BJ94" si="141">ROUND((I93/5/365*30),2)</f>
        <v>16.64</v>
      </c>
      <c r="BK93" s="65">
        <f t="shared" ref="BK93:BK94" si="142">ROUND((I93/5/365*31),2)</f>
        <v>17.2</v>
      </c>
      <c r="BL93" s="65">
        <f t="shared" ref="BL93:BL94" si="143">SUM(AZ93:BK93)</f>
        <v>202.48999999999995</v>
      </c>
      <c r="BM93" s="65">
        <f t="shared" ref="BM93:BM94" si="144">ROUND((AY93+BL93),2)</f>
        <v>2256.9</v>
      </c>
      <c r="BN93" s="65">
        <f t="shared" ref="BN93:BN94" si="145">ROUND((I93/5/365*31),2)</f>
        <v>17.2</v>
      </c>
      <c r="BO93" s="65">
        <f t="shared" ref="BO93:BO94" si="146">ROUND((I93/5/365*28),2)</f>
        <v>15.53</v>
      </c>
      <c r="BP93" s="65">
        <f t="shared" ref="BP93:BP94" si="147">ROUND((I93/5/365*31),2)</f>
        <v>17.2</v>
      </c>
      <c r="BQ93" s="65">
        <f t="shared" ref="BQ93:BQ94" si="148">ROUND((I93/5/365*30),2)</f>
        <v>16.64</v>
      </c>
      <c r="BR93" s="65">
        <f t="shared" ref="BR93:BR94" si="149">ROUND((I93/5/365*31),2)</f>
        <v>17.2</v>
      </c>
      <c r="BS93" s="65">
        <f t="shared" ref="BS93:BS94" si="150">ROUND((I93/5/365*30),2)</f>
        <v>16.64</v>
      </c>
      <c r="BT93" s="65">
        <f t="shared" ref="BT93:BT94" si="151">ROUND((I93/5/365*31),2)</f>
        <v>17.2</v>
      </c>
      <c r="BU93" s="65">
        <f t="shared" ref="BU93:BU94" si="152">ROUND((I93/5/365*31),2)</f>
        <v>17.2</v>
      </c>
      <c r="BV93" s="65">
        <f t="shared" ref="BV93:BV94" si="153">ROUND((I93/5/365*30),2)</f>
        <v>16.64</v>
      </c>
      <c r="BW93" s="65">
        <f t="shared" ref="BW93:BW94" si="154">ROUND((I93/5/365*31),2)</f>
        <v>17.2</v>
      </c>
      <c r="BX93" s="65">
        <f t="shared" ref="BX93:BX94" si="155">ROUND((I93/5/365*30),2)</f>
        <v>16.64</v>
      </c>
      <c r="BY93" s="65">
        <f t="shared" ref="BY93:BY94" si="156">ROUND((I93/5/365*31),2)</f>
        <v>17.2</v>
      </c>
      <c r="BZ93" s="65">
        <f t="shared" ref="BZ93:BZ94" si="157">SUM(BN93:BY93)</f>
        <v>202.48999999999995</v>
      </c>
      <c r="CA93" s="65">
        <f t="shared" ref="CA93:CA94" si="158">ROUND((BM93+BZ93),2)</f>
        <v>2459.39</v>
      </c>
      <c r="CB93" s="65">
        <f t="shared" ref="CB93:CB94" si="159">ROUND((I93/5/365*31),2)</f>
        <v>17.2</v>
      </c>
      <c r="CC93" s="65">
        <f t="shared" ref="CC93:CC94" si="160">ROUND((I93/5/365*29),2)</f>
        <v>16.09</v>
      </c>
      <c r="CD93" s="65">
        <f t="shared" ref="CD93:CD94" si="161">ROUND((I93/5/365*31),2)</f>
        <v>17.2</v>
      </c>
      <c r="CE93" s="65">
        <f t="shared" ref="CE93:CE94" si="162">ROUND((I93/5/365*30),2)</f>
        <v>16.64</v>
      </c>
      <c r="CF93" s="65">
        <f t="shared" ref="CF93:CF94" si="163">ROUND((I93/5/365*31),2)</f>
        <v>17.2</v>
      </c>
      <c r="CG93" s="65">
        <f t="shared" ref="CG93:CG94" si="164">ROUND((I93/5/365*30),2)</f>
        <v>16.64</v>
      </c>
      <c r="CH93" s="65">
        <f t="shared" ref="CH93:CH94" si="165">ROUND((I93/5/365*31),2)</f>
        <v>17.2</v>
      </c>
      <c r="CI93" s="65">
        <f t="shared" ref="CI93:CI94" si="166">ROUND((I93/5/365*31),2)</f>
        <v>17.2</v>
      </c>
      <c r="CJ93" s="65">
        <f t="shared" ref="CJ93:CJ94" si="167">ROUND((I93/5/365*30),2)</f>
        <v>16.64</v>
      </c>
      <c r="CK93" s="65">
        <f t="shared" ref="CK93:CK94" si="168">ROUND((I93/5/365*31),2)</f>
        <v>17.2</v>
      </c>
      <c r="CL93" s="65">
        <f t="shared" ref="CL93:CL94" si="169">ROUND((I93/5/365*30),2)</f>
        <v>16.64</v>
      </c>
      <c r="CM93" s="65">
        <f t="shared" ref="CM93:CM94" si="170">ROUND((I93/5/365*31),2)</f>
        <v>17.2</v>
      </c>
      <c r="CN93" s="65">
        <f t="shared" ref="CN93:CN94" si="171">SUM(CB93:CM93)</f>
        <v>203.04999999999995</v>
      </c>
      <c r="CO93" s="66">
        <f t="shared" ref="CO93:CO94" si="172">ROUND((CA93+CN93),2)</f>
        <v>2662.44</v>
      </c>
      <c r="CP93" s="65">
        <f t="shared" ref="CP93:CP94" si="173">ROUND((I93/5/365*31),2)</f>
        <v>17.2</v>
      </c>
      <c r="CQ93" s="65">
        <f t="shared" ref="CQ93:CQ94" si="174">ROUND((I93/5/365*28),2)</f>
        <v>15.53</v>
      </c>
      <c r="CR93" s="65">
        <f t="shared" ref="CR93:CR94" si="175">ROUND((I93/5/365*31),2)</f>
        <v>17.2</v>
      </c>
      <c r="CS93" s="65">
        <f t="shared" ref="CS93:CS94" si="176">ROUND((I93/5/365*30),2)</f>
        <v>16.64</v>
      </c>
      <c r="CT93" s="67">
        <f t="shared" ref="CT93:CT94" si="177">ROUND((I93/5/365*31),2)</f>
        <v>17.2</v>
      </c>
      <c r="CU93" s="65">
        <f t="shared" ref="CU93:CU94" si="178">ROUND((I93/5/365*30),2)</f>
        <v>16.64</v>
      </c>
      <c r="CV93" s="65">
        <f t="shared" ref="CV93:CV94" si="179">ROUND((I93/5/365*31),2)</f>
        <v>17.2</v>
      </c>
      <c r="CW93" s="65">
        <f t="shared" ref="CW93:CW94" si="180">ROUND((I93/5/365*31),2)</f>
        <v>17.2</v>
      </c>
      <c r="CX93" s="65">
        <f t="shared" ref="CX93:CX94" si="181">ROUND((I93/5/365*30),2)</f>
        <v>16.64</v>
      </c>
      <c r="CY93" s="65">
        <f t="shared" ref="CY93:CY94" si="182">ROUND((I93/5/365*31),2)</f>
        <v>17.2</v>
      </c>
      <c r="CZ93" s="65">
        <f t="shared" ref="CZ93:CZ94" si="183">ROUND((I93/5/365*30),2)</f>
        <v>16.64</v>
      </c>
      <c r="DA93" s="65">
        <f t="shared" ref="DA93:DA94" si="184">ROUND((I93/5/365*31),2)</f>
        <v>17.2</v>
      </c>
      <c r="DB93" s="66">
        <f t="shared" ref="DB93:DB94" si="185">SUM(CP93:DA93)</f>
        <v>202.48999999999995</v>
      </c>
      <c r="DC93" s="66">
        <f t="shared" ref="DC93:DC94" si="186">ROUND((CO93+DB93),2)</f>
        <v>2864.93</v>
      </c>
      <c r="DD93" s="65">
        <f t="shared" ref="DD93:DD94" si="187">ROUND((I93/5/365*31),2)</f>
        <v>17.2</v>
      </c>
      <c r="DE93" s="65">
        <f t="shared" ref="DE93:DE94" si="188">ROUND((I93/5/365*28),2)</f>
        <v>15.53</v>
      </c>
      <c r="DF93" s="65">
        <f t="shared" ref="DF93:DF94" si="189">ROUND((I93/5/365*31),2)</f>
        <v>17.2</v>
      </c>
      <c r="DG93" s="65">
        <f t="shared" ref="DG93:DG94" si="190">ROUND((I93/5/365*30),2)</f>
        <v>16.64</v>
      </c>
      <c r="DH93" s="65">
        <f t="shared" ref="DH93:DH94" si="191">ROUND((I93/5/365*31),2)</f>
        <v>17.2</v>
      </c>
      <c r="DI93" s="65">
        <f t="shared" ref="DI93:DI94" si="192">ROUND((I93/5/365*30),2)</f>
        <v>16.64</v>
      </c>
      <c r="DJ93" s="65">
        <f>ROUND((I93/5/365*31),2)</f>
        <v>17.2</v>
      </c>
      <c r="DK93" s="65">
        <f>ROUND((I93/5/365*31),2)</f>
        <v>17.2</v>
      </c>
      <c r="DL93" s="65">
        <f>ROUND((I93/5/365*30),2)</f>
        <v>16.64</v>
      </c>
      <c r="DM93" s="65">
        <f>ROUND((I93/5/365*31),2)</f>
        <v>17.2</v>
      </c>
      <c r="DN93" s="65">
        <v>3.92</v>
      </c>
      <c r="DO93" s="65"/>
      <c r="DP93" s="66">
        <f>SUM(DD93:DO93)</f>
        <v>172.56999999999996</v>
      </c>
      <c r="DQ93" s="65">
        <f t="shared" ref="DQ93:DQ94" si="193">ROUND((DC93+DD93+DE93+DF93+DG93+DH93+DI93+DJ93+DK93+DL93+DM93+DN93+DO93),2)</f>
        <v>3037.5</v>
      </c>
      <c r="DR93" s="65">
        <f t="shared" ref="DR93:DR94" si="194">SUM(G93-DQ93)</f>
        <v>-1912.5</v>
      </c>
      <c r="DS93" s="279"/>
      <c r="DT93" s="279"/>
    </row>
    <row r="94" spans="2:124" s="43" customFormat="1" ht="29.25" customHeight="1" thickBot="1" x14ac:dyDescent="0.3">
      <c r="B94" s="10">
        <v>41600</v>
      </c>
      <c r="C94" s="11" t="s">
        <v>125</v>
      </c>
      <c r="D94" s="18" t="s">
        <v>126</v>
      </c>
      <c r="E94" s="17" t="s">
        <v>103</v>
      </c>
      <c r="F94" s="17" t="s">
        <v>127</v>
      </c>
      <c r="G94" s="17">
        <v>629</v>
      </c>
      <c r="H94" s="65">
        <f t="shared" si="134"/>
        <v>62.900000000000006</v>
      </c>
      <c r="I94" s="116">
        <f t="shared" si="133"/>
        <v>566.1</v>
      </c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>
        <f>ROUND((W94+X94+Y94+Z94+AA94+AB94+AC94+AD94+AE94+AF94+AG94+AH94+AI94),2)</f>
        <v>0</v>
      </c>
      <c r="AL94" s="65"/>
      <c r="AM94" s="116">
        <v>566.1</v>
      </c>
      <c r="AN94" s="116">
        <v>516.1</v>
      </c>
      <c r="AO94" s="65"/>
      <c r="AP94" s="65"/>
      <c r="AQ94" s="65"/>
      <c r="AR94" s="65"/>
      <c r="AS94" s="65"/>
      <c r="AT94" s="65"/>
      <c r="AU94" s="65"/>
      <c r="AV94" s="65">
        <f>ROUND((I94/5/365*8),2)</f>
        <v>2.48</v>
      </c>
      <c r="AW94" s="65">
        <f>ROUND((I94/5/365*31),2)</f>
        <v>9.6199999999999992</v>
      </c>
      <c r="AX94" s="65">
        <f>SUM(AL94:AW94)</f>
        <v>1094.3</v>
      </c>
      <c r="AY94" s="65">
        <f t="shared" si="135"/>
        <v>1094.3</v>
      </c>
      <c r="AZ94" s="65">
        <f>ROUND((I94/5/365*31),2)</f>
        <v>9.6199999999999992</v>
      </c>
      <c r="BA94" s="65">
        <f>ROUND((I94/5/365*28),2)</f>
        <v>8.69</v>
      </c>
      <c r="BB94" s="65">
        <f>ROUND((I94/5/365*31),2)</f>
        <v>9.6199999999999992</v>
      </c>
      <c r="BC94" s="65">
        <f>ROUND((I94/5/365*30),2)</f>
        <v>9.31</v>
      </c>
      <c r="BD94" s="65">
        <f>ROUND((I94/5/365*31),2)</f>
        <v>9.6199999999999992</v>
      </c>
      <c r="BE94" s="65">
        <f t="shared" si="136"/>
        <v>9.31</v>
      </c>
      <c r="BF94" s="65">
        <f t="shared" si="137"/>
        <v>9.6199999999999992</v>
      </c>
      <c r="BG94" s="65">
        <f t="shared" si="138"/>
        <v>9.6199999999999992</v>
      </c>
      <c r="BH94" s="65">
        <f t="shared" si="139"/>
        <v>9.31</v>
      </c>
      <c r="BI94" s="65">
        <f t="shared" si="140"/>
        <v>9.6199999999999992</v>
      </c>
      <c r="BJ94" s="65">
        <f t="shared" si="141"/>
        <v>9.31</v>
      </c>
      <c r="BK94" s="65">
        <f t="shared" si="142"/>
        <v>9.6199999999999992</v>
      </c>
      <c r="BL94" s="65">
        <f t="shared" si="143"/>
        <v>113.27000000000002</v>
      </c>
      <c r="BM94" s="65">
        <f t="shared" si="144"/>
        <v>1207.57</v>
      </c>
      <c r="BN94" s="65">
        <f t="shared" si="145"/>
        <v>9.6199999999999992</v>
      </c>
      <c r="BO94" s="65">
        <f t="shared" si="146"/>
        <v>8.69</v>
      </c>
      <c r="BP94" s="65">
        <f t="shared" si="147"/>
        <v>9.6199999999999992</v>
      </c>
      <c r="BQ94" s="65">
        <f t="shared" si="148"/>
        <v>9.31</v>
      </c>
      <c r="BR94" s="65">
        <f t="shared" si="149"/>
        <v>9.6199999999999992</v>
      </c>
      <c r="BS94" s="65">
        <f t="shared" si="150"/>
        <v>9.31</v>
      </c>
      <c r="BT94" s="65">
        <f t="shared" si="151"/>
        <v>9.6199999999999992</v>
      </c>
      <c r="BU94" s="65">
        <f t="shared" si="152"/>
        <v>9.6199999999999992</v>
      </c>
      <c r="BV94" s="65">
        <f t="shared" si="153"/>
        <v>9.31</v>
      </c>
      <c r="BW94" s="65">
        <f t="shared" si="154"/>
        <v>9.6199999999999992</v>
      </c>
      <c r="BX94" s="65">
        <f t="shared" si="155"/>
        <v>9.31</v>
      </c>
      <c r="BY94" s="65">
        <f t="shared" si="156"/>
        <v>9.6199999999999992</v>
      </c>
      <c r="BZ94" s="65">
        <f t="shared" si="157"/>
        <v>113.27000000000002</v>
      </c>
      <c r="CA94" s="65">
        <f t="shared" si="158"/>
        <v>1320.84</v>
      </c>
      <c r="CB94" s="65">
        <f t="shared" si="159"/>
        <v>9.6199999999999992</v>
      </c>
      <c r="CC94" s="65">
        <f t="shared" si="160"/>
        <v>9</v>
      </c>
      <c r="CD94" s="65">
        <f t="shared" si="161"/>
        <v>9.6199999999999992</v>
      </c>
      <c r="CE94" s="65">
        <f t="shared" si="162"/>
        <v>9.31</v>
      </c>
      <c r="CF94" s="65">
        <f t="shared" si="163"/>
        <v>9.6199999999999992</v>
      </c>
      <c r="CG94" s="65">
        <f t="shared" si="164"/>
        <v>9.31</v>
      </c>
      <c r="CH94" s="65">
        <f t="shared" si="165"/>
        <v>9.6199999999999992</v>
      </c>
      <c r="CI94" s="65">
        <f t="shared" si="166"/>
        <v>9.6199999999999992</v>
      </c>
      <c r="CJ94" s="65">
        <f t="shared" si="167"/>
        <v>9.31</v>
      </c>
      <c r="CK94" s="65">
        <f t="shared" si="168"/>
        <v>9.6199999999999992</v>
      </c>
      <c r="CL94" s="65">
        <f t="shared" si="169"/>
        <v>9.31</v>
      </c>
      <c r="CM94" s="65">
        <f t="shared" si="170"/>
        <v>9.6199999999999992</v>
      </c>
      <c r="CN94" s="65">
        <f t="shared" si="171"/>
        <v>113.58000000000001</v>
      </c>
      <c r="CO94" s="66">
        <f t="shared" si="172"/>
        <v>1434.42</v>
      </c>
      <c r="CP94" s="65">
        <f t="shared" si="173"/>
        <v>9.6199999999999992</v>
      </c>
      <c r="CQ94" s="65">
        <f t="shared" si="174"/>
        <v>8.69</v>
      </c>
      <c r="CR94" s="65">
        <f t="shared" si="175"/>
        <v>9.6199999999999992</v>
      </c>
      <c r="CS94" s="65">
        <f t="shared" si="176"/>
        <v>9.31</v>
      </c>
      <c r="CT94" s="67">
        <f t="shared" si="177"/>
        <v>9.6199999999999992</v>
      </c>
      <c r="CU94" s="65">
        <f t="shared" si="178"/>
        <v>9.31</v>
      </c>
      <c r="CV94" s="65">
        <f t="shared" si="179"/>
        <v>9.6199999999999992</v>
      </c>
      <c r="CW94" s="65">
        <f t="shared" si="180"/>
        <v>9.6199999999999992</v>
      </c>
      <c r="CX94" s="65">
        <f t="shared" si="181"/>
        <v>9.31</v>
      </c>
      <c r="CY94" s="65">
        <f t="shared" si="182"/>
        <v>9.6199999999999992</v>
      </c>
      <c r="CZ94" s="65">
        <f t="shared" si="183"/>
        <v>9.31</v>
      </c>
      <c r="DA94" s="65">
        <f t="shared" si="184"/>
        <v>9.6199999999999992</v>
      </c>
      <c r="DB94" s="66">
        <f t="shared" si="185"/>
        <v>113.27000000000002</v>
      </c>
      <c r="DC94" s="66">
        <f t="shared" si="186"/>
        <v>1547.69</v>
      </c>
      <c r="DD94" s="65">
        <f t="shared" si="187"/>
        <v>9.6199999999999992</v>
      </c>
      <c r="DE94" s="65">
        <f t="shared" si="188"/>
        <v>8.69</v>
      </c>
      <c r="DF94" s="65">
        <f t="shared" si="189"/>
        <v>9.6199999999999992</v>
      </c>
      <c r="DG94" s="65">
        <f t="shared" si="190"/>
        <v>9.31</v>
      </c>
      <c r="DH94" s="65">
        <f t="shared" si="191"/>
        <v>9.6199999999999992</v>
      </c>
      <c r="DI94" s="65">
        <f t="shared" si="192"/>
        <v>9.31</v>
      </c>
      <c r="DJ94" s="65">
        <f t="shared" ref="DJ94" si="195">ROUND((I94/5/365*31),2)</f>
        <v>9.6199999999999992</v>
      </c>
      <c r="DK94" s="65">
        <f t="shared" ref="DK94" si="196">ROUND((I94/5/365*31),2)</f>
        <v>9.6199999999999992</v>
      </c>
      <c r="DL94" s="65">
        <f t="shared" ref="DL94" si="197">ROUND((I94/5/365*30),2)</f>
        <v>9.31</v>
      </c>
      <c r="DM94" s="65">
        <f t="shared" ref="DM94" si="198">ROUND((I94/5/365*31),2)</f>
        <v>9.6199999999999992</v>
      </c>
      <c r="DN94" s="65">
        <v>6.27</v>
      </c>
      <c r="DO94" s="66"/>
      <c r="DP94" s="66">
        <f t="shared" ref="DP94" si="199">SUM(DD94:DO94)</f>
        <v>100.61000000000001</v>
      </c>
      <c r="DQ94" s="65">
        <f t="shared" si="193"/>
        <v>1648.3</v>
      </c>
      <c r="DR94" s="65">
        <f t="shared" si="194"/>
        <v>-1019.3</v>
      </c>
      <c r="DS94" s="279"/>
      <c r="DT94" s="279"/>
    </row>
    <row r="95" spans="2:124" s="43" customFormat="1" ht="17.25" customHeight="1" x14ac:dyDescent="0.25">
      <c r="B95" s="240" t="s">
        <v>499</v>
      </c>
      <c r="C95" s="241"/>
      <c r="D95" s="241"/>
      <c r="E95" s="280"/>
      <c r="F95" s="280"/>
      <c r="G95" s="244">
        <f>SUM(G39:G94)</f>
        <v>171504.06714285715</v>
      </c>
      <c r="H95" s="244">
        <f>SUM(H39:H94)</f>
        <v>17150.406714285717</v>
      </c>
      <c r="I95" s="244">
        <f>SUM(I39:I94)</f>
        <v>154353.66042857146</v>
      </c>
      <c r="J95" s="244">
        <f t="shared" ref="J95:AF95" si="200">SUM(J39:J56)</f>
        <v>0</v>
      </c>
      <c r="K95" s="244">
        <f t="shared" si="200"/>
        <v>417.30185127201565</v>
      </c>
      <c r="L95" s="244">
        <f t="shared" si="200"/>
        <v>503.37186692759298</v>
      </c>
      <c r="M95" s="244">
        <f t="shared" si="200"/>
        <v>558.09637573385521</v>
      </c>
      <c r="N95" s="244">
        <f t="shared" si="200"/>
        <v>633.16800000000001</v>
      </c>
      <c r="O95" s="244">
        <f t="shared" si="200"/>
        <v>661.9116399217221</v>
      </c>
      <c r="P95" s="244">
        <f t="shared" si="200"/>
        <v>3397.5280939334639</v>
      </c>
      <c r="Q95" s="244">
        <f t="shared" si="200"/>
        <v>2991.4300000000003</v>
      </c>
      <c r="R95" s="244">
        <f t="shared" si="200"/>
        <v>2456.88</v>
      </c>
      <c r="S95" s="244">
        <f t="shared" si="200"/>
        <v>1800</v>
      </c>
      <c r="T95" s="244">
        <f t="shared" si="200"/>
        <v>1548.49</v>
      </c>
      <c r="U95" s="244">
        <f t="shared" si="200"/>
        <v>4272.4799999999996</v>
      </c>
      <c r="V95" s="244">
        <f t="shared" si="200"/>
        <v>119.73</v>
      </c>
      <c r="W95" s="244">
        <f t="shared" si="200"/>
        <v>407.47</v>
      </c>
      <c r="X95" s="244">
        <f t="shared" si="200"/>
        <v>497.99</v>
      </c>
      <c r="Y95" s="244">
        <f t="shared" si="200"/>
        <v>496.64</v>
      </c>
      <c r="Z95" s="244">
        <f t="shared" si="200"/>
        <v>902.86999999999989</v>
      </c>
      <c r="AA95" s="244">
        <f t="shared" si="200"/>
        <v>2859.8900000000003</v>
      </c>
      <c r="AB95" s="244">
        <f t="shared" si="200"/>
        <v>5552.9000000000005</v>
      </c>
      <c r="AC95" s="244">
        <f t="shared" si="200"/>
        <v>5449.9599999999991</v>
      </c>
      <c r="AD95" s="244">
        <f t="shared" si="200"/>
        <v>5449.9599999999991</v>
      </c>
      <c r="AE95" s="244">
        <f t="shared" si="200"/>
        <v>4962.87</v>
      </c>
      <c r="AF95" s="244">
        <f t="shared" si="200"/>
        <v>2954.8600000000006</v>
      </c>
      <c r="AG95" s="244"/>
      <c r="AH95" s="244"/>
      <c r="AI95" s="244"/>
      <c r="AJ95" s="244"/>
      <c r="AK95" s="244">
        <f>SUM(AK39:AK92)</f>
        <v>152775.08000000002</v>
      </c>
      <c r="AL95" s="244">
        <f>SUM(AL39:AL92)</f>
        <v>150451.81</v>
      </c>
      <c r="AM95" s="244">
        <f>SUM(AM39:AM94)</f>
        <v>154353.68000000002</v>
      </c>
      <c r="AN95" s="244">
        <f>SUM(AN39:AN94)</f>
        <v>154303.68000000002</v>
      </c>
    </row>
    <row r="96" spans="2:124" s="43" customFormat="1" ht="17.25" customHeight="1" thickBot="1" x14ac:dyDescent="0.3">
      <c r="B96" s="129" t="s">
        <v>667</v>
      </c>
      <c r="C96" s="130"/>
      <c r="D96" s="281"/>
      <c r="E96" s="282"/>
      <c r="F96" s="282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9"/>
    </row>
    <row r="97" spans="2:40" s="43" customFormat="1" ht="16.5" x14ac:dyDescent="0.25">
      <c r="B97" s="250" t="s">
        <v>668</v>
      </c>
      <c r="C97" s="132" t="s">
        <v>669</v>
      </c>
      <c r="D97" s="132" t="s">
        <v>670</v>
      </c>
      <c r="E97" s="251" t="s">
        <v>118</v>
      </c>
      <c r="F97" s="251" t="s">
        <v>671</v>
      </c>
      <c r="G97" s="252">
        <f>5339.25/8.75</f>
        <v>610.20000000000005</v>
      </c>
      <c r="H97" s="252">
        <f>(G97*0.1)</f>
        <v>61.02000000000001</v>
      </c>
      <c r="I97" s="252">
        <f>(G97*0.9)</f>
        <v>549.18000000000006</v>
      </c>
      <c r="J97" s="252">
        <v>0</v>
      </c>
      <c r="K97" s="252">
        <v>0</v>
      </c>
      <c r="L97" s="252">
        <v>0</v>
      </c>
      <c r="M97" s="252">
        <v>0</v>
      </c>
      <c r="N97" s="252">
        <v>0</v>
      </c>
      <c r="O97" s="252">
        <v>0</v>
      </c>
      <c r="P97" s="252">
        <v>0</v>
      </c>
      <c r="Q97" s="252">
        <v>0</v>
      </c>
      <c r="R97" s="252">
        <v>2.42</v>
      </c>
      <c r="S97" s="252">
        <v>109.84</v>
      </c>
      <c r="T97" s="252">
        <v>109.84</v>
      </c>
      <c r="U97" s="252">
        <v>109.84</v>
      </c>
      <c r="V97" s="252">
        <v>109.86</v>
      </c>
      <c r="W97" s="252">
        <v>107.38</v>
      </c>
      <c r="X97" s="252">
        <v>0</v>
      </c>
      <c r="Y97" s="252">
        <v>0</v>
      </c>
      <c r="Z97" s="252">
        <v>0</v>
      </c>
      <c r="AA97" s="252">
        <v>0</v>
      </c>
      <c r="AB97" s="252">
        <v>0</v>
      </c>
      <c r="AC97" s="252">
        <v>0</v>
      </c>
      <c r="AD97" s="252">
        <v>0</v>
      </c>
      <c r="AE97" s="252">
        <v>0</v>
      </c>
      <c r="AF97" s="253">
        <v>0</v>
      </c>
      <c r="AG97" s="252">
        <v>0</v>
      </c>
      <c r="AH97" s="252"/>
      <c r="AI97" s="252"/>
      <c r="AJ97" s="252"/>
      <c r="AK97" s="252">
        <v>549.17999999999995</v>
      </c>
      <c r="AL97" s="252">
        <v>549.17999999999995</v>
      </c>
      <c r="AM97" s="252">
        <v>549.17999999999995</v>
      </c>
      <c r="AN97" s="253">
        <f>SUM(AK97)</f>
        <v>549.17999999999995</v>
      </c>
    </row>
    <row r="98" spans="2:40" s="43" customFormat="1" ht="16.5" x14ac:dyDescent="0.25">
      <c r="B98" s="44" t="s">
        <v>672</v>
      </c>
      <c r="C98" s="41" t="s">
        <v>673</v>
      </c>
      <c r="D98" s="42" t="s">
        <v>674</v>
      </c>
      <c r="E98" s="226" t="s">
        <v>118</v>
      </c>
      <c r="F98" s="226" t="s">
        <v>675</v>
      </c>
      <c r="G98" s="75">
        <v>2936.87</v>
      </c>
      <c r="H98" s="75">
        <f t="shared" ref="H98:H157" si="201">(G98*0.1)</f>
        <v>293.68700000000001</v>
      </c>
      <c r="I98" s="75">
        <f t="shared" ref="I98:I156" si="202">(G98*0.9)</f>
        <v>2643.183</v>
      </c>
      <c r="J98" s="75">
        <v>0</v>
      </c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75">
        <v>0</v>
      </c>
      <c r="Q98" s="75">
        <v>0</v>
      </c>
      <c r="R98" s="75">
        <v>0</v>
      </c>
      <c r="S98" s="75">
        <v>0</v>
      </c>
      <c r="T98" s="75">
        <v>0</v>
      </c>
      <c r="U98" s="75">
        <v>0</v>
      </c>
      <c r="V98" s="75">
        <v>0</v>
      </c>
      <c r="W98" s="75">
        <v>422.91</v>
      </c>
      <c r="X98" s="75">
        <v>530.1</v>
      </c>
      <c r="Y98" s="75">
        <v>528.65</v>
      </c>
      <c r="Z98" s="75">
        <v>528.65</v>
      </c>
      <c r="AA98" s="75">
        <v>528.65</v>
      </c>
      <c r="AB98" s="75">
        <v>104.22</v>
      </c>
      <c r="AC98" s="75">
        <v>0</v>
      </c>
      <c r="AD98" s="75">
        <v>0</v>
      </c>
      <c r="AE98" s="75">
        <v>0</v>
      </c>
      <c r="AF98" s="227">
        <v>0</v>
      </c>
      <c r="AG98" s="75">
        <v>0</v>
      </c>
      <c r="AH98" s="75"/>
      <c r="AI98" s="75"/>
      <c r="AJ98" s="75"/>
      <c r="AK98" s="75">
        <v>2643.18</v>
      </c>
      <c r="AL98" s="75">
        <v>2643.18</v>
      </c>
      <c r="AM98" s="75">
        <v>2643.18</v>
      </c>
      <c r="AN98" s="227">
        <f>SUM(AK98)</f>
        <v>2643.18</v>
      </c>
    </row>
    <row r="99" spans="2:40" s="43" customFormat="1" ht="16.5" x14ac:dyDescent="0.25">
      <c r="B99" s="44" t="s">
        <v>672</v>
      </c>
      <c r="C99" s="41" t="s">
        <v>673</v>
      </c>
      <c r="D99" s="42" t="s">
        <v>676</v>
      </c>
      <c r="E99" s="226" t="s">
        <v>118</v>
      </c>
      <c r="F99" s="226" t="s">
        <v>677</v>
      </c>
      <c r="G99" s="75">
        <v>2936.87</v>
      </c>
      <c r="H99" s="75">
        <f t="shared" si="201"/>
        <v>293.68700000000001</v>
      </c>
      <c r="I99" s="75">
        <f t="shared" si="202"/>
        <v>2643.183</v>
      </c>
      <c r="J99" s="75">
        <v>0</v>
      </c>
      <c r="K99" s="75">
        <v>0</v>
      </c>
      <c r="L99" s="75">
        <v>0</v>
      </c>
      <c r="M99" s="75">
        <v>0</v>
      </c>
      <c r="N99" s="75">
        <v>0</v>
      </c>
      <c r="O99" s="75">
        <v>0</v>
      </c>
      <c r="P99" s="75">
        <v>0</v>
      </c>
      <c r="Q99" s="75">
        <v>0</v>
      </c>
      <c r="R99" s="75">
        <v>0</v>
      </c>
      <c r="S99" s="75">
        <v>0</v>
      </c>
      <c r="T99" s="75">
        <v>0</v>
      </c>
      <c r="U99" s="75">
        <v>0</v>
      </c>
      <c r="V99" s="75">
        <v>0</v>
      </c>
      <c r="W99" s="75">
        <v>422.91</v>
      </c>
      <c r="X99" s="75">
        <v>530.1</v>
      </c>
      <c r="Y99" s="75">
        <v>528.65</v>
      </c>
      <c r="Z99" s="75">
        <v>528.65</v>
      </c>
      <c r="AA99" s="75">
        <v>528.65</v>
      </c>
      <c r="AB99" s="75">
        <v>104.22</v>
      </c>
      <c r="AC99" s="75">
        <v>0</v>
      </c>
      <c r="AD99" s="75">
        <v>0</v>
      </c>
      <c r="AE99" s="75">
        <v>0</v>
      </c>
      <c r="AF99" s="227">
        <v>0</v>
      </c>
      <c r="AG99" s="75">
        <v>0</v>
      </c>
      <c r="AH99" s="75"/>
      <c r="AI99" s="75"/>
      <c r="AJ99" s="75"/>
      <c r="AK99" s="75">
        <v>2643.18</v>
      </c>
      <c r="AL99" s="75">
        <v>2643.18</v>
      </c>
      <c r="AM99" s="75">
        <v>2643.18</v>
      </c>
      <c r="AN99" s="227">
        <f t="shared" ref="AN99:AN158" si="203">SUM(AK99)</f>
        <v>2643.18</v>
      </c>
    </row>
    <row r="100" spans="2:40" s="43" customFormat="1" ht="9.75" x14ac:dyDescent="0.25">
      <c r="B100" s="44" t="s">
        <v>678</v>
      </c>
      <c r="C100" s="41" t="s">
        <v>679</v>
      </c>
      <c r="D100" s="42" t="s">
        <v>680</v>
      </c>
      <c r="E100" s="226" t="s">
        <v>103</v>
      </c>
      <c r="F100" s="226" t="s">
        <v>681</v>
      </c>
      <c r="G100" s="75">
        <v>1719</v>
      </c>
      <c r="H100" s="75">
        <f t="shared" si="201"/>
        <v>171.9</v>
      </c>
      <c r="I100" s="75">
        <f t="shared" si="202"/>
        <v>1547.1000000000001</v>
      </c>
      <c r="J100" s="75">
        <v>0</v>
      </c>
      <c r="K100" s="75">
        <v>0</v>
      </c>
      <c r="L100" s="75">
        <v>0</v>
      </c>
      <c r="M100" s="75">
        <v>0</v>
      </c>
      <c r="N100" s="75">
        <v>0</v>
      </c>
      <c r="O100" s="75">
        <v>0</v>
      </c>
      <c r="P100" s="75">
        <v>0</v>
      </c>
      <c r="Q100" s="75">
        <v>0</v>
      </c>
      <c r="R100" s="75">
        <v>0</v>
      </c>
      <c r="S100" s="75">
        <v>0</v>
      </c>
      <c r="T100" s="75">
        <v>0</v>
      </c>
      <c r="U100" s="75">
        <v>0</v>
      </c>
      <c r="V100" s="75">
        <v>0</v>
      </c>
      <c r="W100" s="75">
        <v>203.45</v>
      </c>
      <c r="X100" s="75">
        <v>310.26</v>
      </c>
      <c r="Y100" s="75">
        <v>309.42</v>
      </c>
      <c r="Z100" s="75">
        <v>309.42</v>
      </c>
      <c r="AA100" s="75">
        <v>309.42</v>
      </c>
      <c r="AB100" s="75">
        <v>105.13</v>
      </c>
      <c r="AC100" s="75">
        <v>0</v>
      </c>
      <c r="AD100" s="75">
        <v>0</v>
      </c>
      <c r="AE100" s="75">
        <v>0</v>
      </c>
      <c r="AF100" s="227">
        <v>0</v>
      </c>
      <c r="AG100" s="75">
        <v>0</v>
      </c>
      <c r="AH100" s="75"/>
      <c r="AI100" s="75"/>
      <c r="AJ100" s="75"/>
      <c r="AK100" s="75">
        <v>1547.1</v>
      </c>
      <c r="AL100" s="75">
        <v>1547.1</v>
      </c>
      <c r="AM100" s="75">
        <v>1547.1</v>
      </c>
      <c r="AN100" s="227">
        <f t="shared" si="203"/>
        <v>1547.1</v>
      </c>
    </row>
    <row r="101" spans="2:40" s="43" customFormat="1" ht="9.75" x14ac:dyDescent="0.25">
      <c r="B101" s="44" t="s">
        <v>678</v>
      </c>
      <c r="C101" s="41" t="s">
        <v>679</v>
      </c>
      <c r="D101" s="42" t="s">
        <v>682</v>
      </c>
      <c r="E101" s="226" t="s">
        <v>118</v>
      </c>
      <c r="F101" s="226" t="s">
        <v>683</v>
      </c>
      <c r="G101" s="75">
        <v>1719</v>
      </c>
      <c r="H101" s="75">
        <f t="shared" si="201"/>
        <v>171.9</v>
      </c>
      <c r="I101" s="75">
        <f t="shared" si="202"/>
        <v>1547.1000000000001</v>
      </c>
      <c r="J101" s="75">
        <v>0</v>
      </c>
      <c r="K101" s="75">
        <v>0</v>
      </c>
      <c r="L101" s="75">
        <v>0</v>
      </c>
      <c r="M101" s="75">
        <v>0</v>
      </c>
      <c r="N101" s="75">
        <v>0</v>
      </c>
      <c r="O101" s="75">
        <v>0</v>
      </c>
      <c r="P101" s="75">
        <v>0</v>
      </c>
      <c r="Q101" s="75">
        <v>0</v>
      </c>
      <c r="R101" s="75">
        <v>0</v>
      </c>
      <c r="S101" s="75">
        <v>0</v>
      </c>
      <c r="T101" s="75">
        <v>0</v>
      </c>
      <c r="U101" s="75">
        <v>0</v>
      </c>
      <c r="V101" s="75">
        <v>0</v>
      </c>
      <c r="W101" s="75">
        <v>203.45</v>
      </c>
      <c r="X101" s="75">
        <v>310.26</v>
      </c>
      <c r="Y101" s="75">
        <v>309.42</v>
      </c>
      <c r="Z101" s="75">
        <v>309.42</v>
      </c>
      <c r="AA101" s="75">
        <v>309.42</v>
      </c>
      <c r="AB101" s="75">
        <v>105.13</v>
      </c>
      <c r="AC101" s="75">
        <v>0</v>
      </c>
      <c r="AD101" s="75">
        <v>0</v>
      </c>
      <c r="AE101" s="75">
        <v>0</v>
      </c>
      <c r="AF101" s="227">
        <v>0</v>
      </c>
      <c r="AG101" s="75">
        <v>0</v>
      </c>
      <c r="AH101" s="75"/>
      <c r="AI101" s="75"/>
      <c r="AJ101" s="75"/>
      <c r="AK101" s="75">
        <v>1547.1</v>
      </c>
      <c r="AL101" s="75">
        <v>1547.1</v>
      </c>
      <c r="AM101" s="75">
        <v>1547.1</v>
      </c>
      <c r="AN101" s="227">
        <f t="shared" si="203"/>
        <v>1547.1</v>
      </c>
    </row>
    <row r="102" spans="2:40" s="43" customFormat="1" ht="9.75" x14ac:dyDescent="0.25">
      <c r="B102" s="44" t="s">
        <v>678</v>
      </c>
      <c r="C102" s="41" t="s">
        <v>679</v>
      </c>
      <c r="D102" s="42" t="s">
        <v>684</v>
      </c>
      <c r="E102" s="226" t="s">
        <v>109</v>
      </c>
      <c r="F102" s="226" t="s">
        <v>685</v>
      </c>
      <c r="G102" s="75">
        <v>1719</v>
      </c>
      <c r="H102" s="75">
        <f t="shared" si="201"/>
        <v>171.9</v>
      </c>
      <c r="I102" s="75">
        <f t="shared" si="202"/>
        <v>1547.1000000000001</v>
      </c>
      <c r="J102" s="75">
        <v>0</v>
      </c>
      <c r="K102" s="75">
        <v>0</v>
      </c>
      <c r="L102" s="75">
        <v>0</v>
      </c>
      <c r="M102" s="75">
        <v>0</v>
      </c>
      <c r="N102" s="75">
        <v>0</v>
      </c>
      <c r="O102" s="75">
        <v>0</v>
      </c>
      <c r="P102" s="75">
        <v>0</v>
      </c>
      <c r="Q102" s="75">
        <v>0</v>
      </c>
      <c r="R102" s="75">
        <v>0</v>
      </c>
      <c r="S102" s="75">
        <v>0</v>
      </c>
      <c r="T102" s="75">
        <v>0</v>
      </c>
      <c r="U102" s="75">
        <v>0</v>
      </c>
      <c r="V102" s="75">
        <v>0</v>
      </c>
      <c r="W102" s="75">
        <v>203.45</v>
      </c>
      <c r="X102" s="75">
        <v>310.26</v>
      </c>
      <c r="Y102" s="75">
        <v>309.42</v>
      </c>
      <c r="Z102" s="75">
        <v>309.42</v>
      </c>
      <c r="AA102" s="75">
        <v>309.42</v>
      </c>
      <c r="AB102" s="75">
        <v>105.13</v>
      </c>
      <c r="AC102" s="75">
        <v>0</v>
      </c>
      <c r="AD102" s="75">
        <v>0</v>
      </c>
      <c r="AE102" s="75">
        <v>0</v>
      </c>
      <c r="AF102" s="227">
        <v>0</v>
      </c>
      <c r="AG102" s="75">
        <v>0</v>
      </c>
      <c r="AH102" s="75"/>
      <c r="AI102" s="75"/>
      <c r="AJ102" s="75"/>
      <c r="AK102" s="75">
        <v>1547.1</v>
      </c>
      <c r="AL102" s="75">
        <v>1547.1</v>
      </c>
      <c r="AM102" s="75">
        <v>1547.1</v>
      </c>
      <c r="AN102" s="227">
        <f t="shared" si="203"/>
        <v>1547.1</v>
      </c>
    </row>
    <row r="103" spans="2:40" s="43" customFormat="1" ht="9.75" x14ac:dyDescent="0.25">
      <c r="B103" s="44" t="s">
        <v>678</v>
      </c>
      <c r="C103" s="41" t="s">
        <v>679</v>
      </c>
      <c r="D103" s="42" t="s">
        <v>686</v>
      </c>
      <c r="E103" s="226" t="s">
        <v>687</v>
      </c>
      <c r="F103" s="226" t="s">
        <v>688</v>
      </c>
      <c r="G103" s="75">
        <v>1719</v>
      </c>
      <c r="H103" s="75">
        <f t="shared" si="201"/>
        <v>171.9</v>
      </c>
      <c r="I103" s="75">
        <f t="shared" si="202"/>
        <v>1547.1000000000001</v>
      </c>
      <c r="J103" s="75">
        <v>0</v>
      </c>
      <c r="K103" s="75">
        <v>0</v>
      </c>
      <c r="L103" s="75">
        <v>0</v>
      </c>
      <c r="M103" s="75">
        <v>0</v>
      </c>
      <c r="N103" s="75">
        <v>0</v>
      </c>
      <c r="O103" s="75">
        <v>0</v>
      </c>
      <c r="P103" s="75">
        <v>0</v>
      </c>
      <c r="Q103" s="75">
        <v>0</v>
      </c>
      <c r="R103" s="75">
        <v>0</v>
      </c>
      <c r="S103" s="75">
        <v>0</v>
      </c>
      <c r="T103" s="75">
        <v>0</v>
      </c>
      <c r="U103" s="75">
        <v>0</v>
      </c>
      <c r="V103" s="75">
        <v>0</v>
      </c>
      <c r="W103" s="75">
        <v>203.45</v>
      </c>
      <c r="X103" s="75">
        <v>310.26</v>
      </c>
      <c r="Y103" s="75">
        <v>309.42</v>
      </c>
      <c r="Z103" s="75">
        <v>309.42</v>
      </c>
      <c r="AA103" s="75">
        <v>309.42</v>
      </c>
      <c r="AB103" s="75">
        <v>105.13</v>
      </c>
      <c r="AC103" s="75">
        <v>0</v>
      </c>
      <c r="AD103" s="75">
        <v>0</v>
      </c>
      <c r="AE103" s="75">
        <v>0</v>
      </c>
      <c r="AF103" s="227">
        <v>0</v>
      </c>
      <c r="AG103" s="75">
        <v>0</v>
      </c>
      <c r="AH103" s="75"/>
      <c r="AI103" s="75"/>
      <c r="AJ103" s="75"/>
      <c r="AK103" s="75">
        <v>1547.1</v>
      </c>
      <c r="AL103" s="75">
        <v>1547.1</v>
      </c>
      <c r="AM103" s="75">
        <v>1547.1</v>
      </c>
      <c r="AN103" s="227">
        <f t="shared" si="203"/>
        <v>1547.1</v>
      </c>
    </row>
    <row r="104" spans="2:40" s="43" customFormat="1" ht="9.75" x14ac:dyDescent="0.25">
      <c r="B104" s="44" t="s">
        <v>678</v>
      </c>
      <c r="C104" s="41" t="s">
        <v>679</v>
      </c>
      <c r="D104" s="42" t="s">
        <v>689</v>
      </c>
      <c r="E104" s="226" t="s">
        <v>690</v>
      </c>
      <c r="F104" s="226" t="s">
        <v>691</v>
      </c>
      <c r="G104" s="75">
        <v>1719</v>
      </c>
      <c r="H104" s="75">
        <f t="shared" si="201"/>
        <v>171.9</v>
      </c>
      <c r="I104" s="75">
        <f t="shared" si="202"/>
        <v>1547.1000000000001</v>
      </c>
      <c r="J104" s="75">
        <v>0</v>
      </c>
      <c r="K104" s="75">
        <v>0</v>
      </c>
      <c r="L104" s="75">
        <v>0</v>
      </c>
      <c r="M104" s="75">
        <v>0</v>
      </c>
      <c r="N104" s="75">
        <v>0</v>
      </c>
      <c r="O104" s="75">
        <v>0</v>
      </c>
      <c r="P104" s="75">
        <v>0</v>
      </c>
      <c r="Q104" s="75">
        <v>0</v>
      </c>
      <c r="R104" s="75">
        <v>0</v>
      </c>
      <c r="S104" s="75">
        <v>0</v>
      </c>
      <c r="T104" s="75">
        <v>0</v>
      </c>
      <c r="U104" s="75">
        <v>0</v>
      </c>
      <c r="V104" s="75">
        <v>0</v>
      </c>
      <c r="W104" s="75">
        <v>203.45</v>
      </c>
      <c r="X104" s="75">
        <v>310.26</v>
      </c>
      <c r="Y104" s="75">
        <v>309.42</v>
      </c>
      <c r="Z104" s="75">
        <v>309.42</v>
      </c>
      <c r="AA104" s="75">
        <v>309.42</v>
      </c>
      <c r="AB104" s="75">
        <v>105.13</v>
      </c>
      <c r="AC104" s="75">
        <v>0</v>
      </c>
      <c r="AD104" s="75">
        <v>0</v>
      </c>
      <c r="AE104" s="75">
        <v>0</v>
      </c>
      <c r="AF104" s="227">
        <v>0</v>
      </c>
      <c r="AG104" s="75">
        <v>0</v>
      </c>
      <c r="AH104" s="75"/>
      <c r="AI104" s="75"/>
      <c r="AJ104" s="75"/>
      <c r="AK104" s="75">
        <v>1547.1</v>
      </c>
      <c r="AL104" s="75">
        <v>1547.1</v>
      </c>
      <c r="AM104" s="75">
        <v>1547.1</v>
      </c>
      <c r="AN104" s="227">
        <f t="shared" si="203"/>
        <v>1547.1</v>
      </c>
    </row>
    <row r="105" spans="2:40" s="43" customFormat="1" ht="9.75" x14ac:dyDescent="0.25">
      <c r="B105" s="44" t="s">
        <v>678</v>
      </c>
      <c r="C105" s="41" t="s">
        <v>679</v>
      </c>
      <c r="D105" s="42" t="s">
        <v>692</v>
      </c>
      <c r="E105" s="226" t="s">
        <v>109</v>
      </c>
      <c r="F105" s="226" t="s">
        <v>693</v>
      </c>
      <c r="G105" s="75">
        <v>1719</v>
      </c>
      <c r="H105" s="75">
        <f t="shared" si="201"/>
        <v>171.9</v>
      </c>
      <c r="I105" s="75">
        <f t="shared" si="202"/>
        <v>1547.1000000000001</v>
      </c>
      <c r="J105" s="75">
        <v>0</v>
      </c>
      <c r="K105" s="75">
        <v>0</v>
      </c>
      <c r="L105" s="75">
        <v>0</v>
      </c>
      <c r="M105" s="75">
        <v>0</v>
      </c>
      <c r="N105" s="75">
        <v>0</v>
      </c>
      <c r="O105" s="75">
        <v>0</v>
      </c>
      <c r="P105" s="75">
        <v>0</v>
      </c>
      <c r="Q105" s="75">
        <v>0</v>
      </c>
      <c r="R105" s="75">
        <v>0</v>
      </c>
      <c r="S105" s="75">
        <v>0</v>
      </c>
      <c r="T105" s="75">
        <v>0</v>
      </c>
      <c r="U105" s="75">
        <v>0</v>
      </c>
      <c r="V105" s="75">
        <v>0</v>
      </c>
      <c r="W105" s="75">
        <v>203.45</v>
      </c>
      <c r="X105" s="75">
        <v>310.26</v>
      </c>
      <c r="Y105" s="75">
        <v>309.42</v>
      </c>
      <c r="Z105" s="75">
        <v>309.42</v>
      </c>
      <c r="AA105" s="75">
        <v>309.42</v>
      </c>
      <c r="AB105" s="75">
        <v>105.13</v>
      </c>
      <c r="AC105" s="75">
        <v>0</v>
      </c>
      <c r="AD105" s="75">
        <v>0</v>
      </c>
      <c r="AE105" s="75">
        <v>0</v>
      </c>
      <c r="AF105" s="227">
        <v>0</v>
      </c>
      <c r="AG105" s="75">
        <v>0</v>
      </c>
      <c r="AH105" s="75"/>
      <c r="AI105" s="75"/>
      <c r="AJ105" s="75"/>
      <c r="AK105" s="75">
        <v>1547.1</v>
      </c>
      <c r="AL105" s="75">
        <v>1547.1</v>
      </c>
      <c r="AM105" s="75">
        <v>1547.1</v>
      </c>
      <c r="AN105" s="227">
        <f t="shared" si="203"/>
        <v>1547.1</v>
      </c>
    </row>
    <row r="106" spans="2:40" s="43" customFormat="1" ht="24.75" x14ac:dyDescent="0.25">
      <c r="B106" s="44" t="s">
        <v>678</v>
      </c>
      <c r="C106" s="41" t="s">
        <v>679</v>
      </c>
      <c r="D106" s="42" t="s">
        <v>694</v>
      </c>
      <c r="E106" s="226" t="s">
        <v>118</v>
      </c>
      <c r="F106" s="226" t="s">
        <v>695</v>
      </c>
      <c r="G106" s="75">
        <v>1719</v>
      </c>
      <c r="H106" s="75">
        <f t="shared" si="201"/>
        <v>171.9</v>
      </c>
      <c r="I106" s="75">
        <f t="shared" si="202"/>
        <v>1547.1000000000001</v>
      </c>
      <c r="J106" s="75">
        <v>0</v>
      </c>
      <c r="K106" s="75">
        <v>0</v>
      </c>
      <c r="L106" s="75">
        <v>0</v>
      </c>
      <c r="M106" s="75">
        <v>0</v>
      </c>
      <c r="N106" s="75">
        <v>0</v>
      </c>
      <c r="O106" s="75">
        <v>0</v>
      </c>
      <c r="P106" s="75">
        <v>0</v>
      </c>
      <c r="Q106" s="75">
        <v>0</v>
      </c>
      <c r="R106" s="75">
        <v>0</v>
      </c>
      <c r="S106" s="75">
        <v>0</v>
      </c>
      <c r="T106" s="75">
        <v>0</v>
      </c>
      <c r="U106" s="75">
        <v>0</v>
      </c>
      <c r="V106" s="75">
        <v>0</v>
      </c>
      <c r="W106" s="75">
        <v>203.45</v>
      </c>
      <c r="X106" s="75">
        <v>310.26</v>
      </c>
      <c r="Y106" s="75">
        <v>309.42</v>
      </c>
      <c r="Z106" s="75">
        <v>309.42</v>
      </c>
      <c r="AA106" s="75">
        <v>309.42</v>
      </c>
      <c r="AB106" s="75">
        <v>105.13</v>
      </c>
      <c r="AC106" s="75">
        <v>0</v>
      </c>
      <c r="AD106" s="75">
        <v>0</v>
      </c>
      <c r="AE106" s="75">
        <v>0</v>
      </c>
      <c r="AF106" s="227">
        <v>0</v>
      </c>
      <c r="AG106" s="75">
        <v>0</v>
      </c>
      <c r="AH106" s="75"/>
      <c r="AI106" s="75"/>
      <c r="AJ106" s="75"/>
      <c r="AK106" s="75">
        <v>1547.1</v>
      </c>
      <c r="AL106" s="75">
        <v>1547.1</v>
      </c>
      <c r="AM106" s="75">
        <v>1547.1</v>
      </c>
      <c r="AN106" s="227">
        <f t="shared" si="203"/>
        <v>1547.1</v>
      </c>
    </row>
    <row r="107" spans="2:40" s="43" customFormat="1" ht="9.75" x14ac:dyDescent="0.25">
      <c r="B107" s="44" t="s">
        <v>678</v>
      </c>
      <c r="C107" s="41" t="s">
        <v>679</v>
      </c>
      <c r="D107" s="42" t="s">
        <v>696</v>
      </c>
      <c r="E107" s="226" t="s">
        <v>697</v>
      </c>
      <c r="F107" s="226" t="s">
        <v>698</v>
      </c>
      <c r="G107" s="75">
        <v>1719</v>
      </c>
      <c r="H107" s="75">
        <f t="shared" si="201"/>
        <v>171.9</v>
      </c>
      <c r="I107" s="75">
        <f t="shared" si="202"/>
        <v>1547.1000000000001</v>
      </c>
      <c r="J107" s="75">
        <v>0</v>
      </c>
      <c r="K107" s="75">
        <v>0</v>
      </c>
      <c r="L107" s="75">
        <v>0</v>
      </c>
      <c r="M107" s="75">
        <v>0</v>
      </c>
      <c r="N107" s="75">
        <v>0</v>
      </c>
      <c r="O107" s="75">
        <v>0</v>
      </c>
      <c r="P107" s="75">
        <v>0</v>
      </c>
      <c r="Q107" s="75">
        <v>0</v>
      </c>
      <c r="R107" s="75">
        <v>0</v>
      </c>
      <c r="S107" s="75">
        <v>0</v>
      </c>
      <c r="T107" s="75">
        <v>0</v>
      </c>
      <c r="U107" s="75">
        <v>0</v>
      </c>
      <c r="V107" s="75">
        <v>0</v>
      </c>
      <c r="W107" s="75">
        <v>203.45</v>
      </c>
      <c r="X107" s="75">
        <v>310.26</v>
      </c>
      <c r="Y107" s="75">
        <v>309.42</v>
      </c>
      <c r="Z107" s="75">
        <v>309.42</v>
      </c>
      <c r="AA107" s="75">
        <v>309.42</v>
      </c>
      <c r="AB107" s="75">
        <v>105.13</v>
      </c>
      <c r="AC107" s="75">
        <v>0</v>
      </c>
      <c r="AD107" s="75">
        <v>0</v>
      </c>
      <c r="AE107" s="75">
        <v>0</v>
      </c>
      <c r="AF107" s="227">
        <v>0</v>
      </c>
      <c r="AG107" s="75">
        <v>0</v>
      </c>
      <c r="AH107" s="75"/>
      <c r="AI107" s="75"/>
      <c r="AJ107" s="75"/>
      <c r="AK107" s="75">
        <v>1547.1</v>
      </c>
      <c r="AL107" s="75">
        <v>1547.1</v>
      </c>
      <c r="AM107" s="75">
        <v>1547.1</v>
      </c>
      <c r="AN107" s="227">
        <f t="shared" si="203"/>
        <v>1547.1</v>
      </c>
    </row>
    <row r="108" spans="2:40" s="43" customFormat="1" ht="9.75" x14ac:dyDescent="0.25">
      <c r="B108" s="44" t="s">
        <v>678</v>
      </c>
      <c r="C108" s="41" t="s">
        <v>679</v>
      </c>
      <c r="D108" s="42" t="s">
        <v>686</v>
      </c>
      <c r="E108" s="226" t="s">
        <v>109</v>
      </c>
      <c r="F108" s="226" t="s">
        <v>699</v>
      </c>
      <c r="G108" s="75">
        <v>1719</v>
      </c>
      <c r="H108" s="75">
        <f t="shared" si="201"/>
        <v>171.9</v>
      </c>
      <c r="I108" s="75">
        <f t="shared" si="202"/>
        <v>1547.1000000000001</v>
      </c>
      <c r="J108" s="75">
        <v>0</v>
      </c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75">
        <v>0</v>
      </c>
      <c r="Q108" s="75">
        <v>0</v>
      </c>
      <c r="R108" s="75">
        <v>0</v>
      </c>
      <c r="S108" s="75">
        <v>0</v>
      </c>
      <c r="T108" s="75">
        <v>0</v>
      </c>
      <c r="U108" s="75">
        <v>0</v>
      </c>
      <c r="V108" s="75">
        <v>0</v>
      </c>
      <c r="W108" s="75">
        <v>203.45</v>
      </c>
      <c r="X108" s="75">
        <v>310.26</v>
      </c>
      <c r="Y108" s="75">
        <v>309.42</v>
      </c>
      <c r="Z108" s="75">
        <v>309.42</v>
      </c>
      <c r="AA108" s="75">
        <v>309.42</v>
      </c>
      <c r="AB108" s="75">
        <v>105.13</v>
      </c>
      <c r="AC108" s="75">
        <v>0</v>
      </c>
      <c r="AD108" s="75">
        <v>0</v>
      </c>
      <c r="AE108" s="75">
        <v>0</v>
      </c>
      <c r="AF108" s="227">
        <v>0</v>
      </c>
      <c r="AG108" s="75">
        <v>0</v>
      </c>
      <c r="AH108" s="75"/>
      <c r="AI108" s="75"/>
      <c r="AJ108" s="75"/>
      <c r="AK108" s="75">
        <v>1547.1</v>
      </c>
      <c r="AL108" s="75">
        <v>1547.1</v>
      </c>
      <c r="AM108" s="75">
        <v>1547.1</v>
      </c>
      <c r="AN108" s="227">
        <f t="shared" si="203"/>
        <v>1547.1</v>
      </c>
    </row>
    <row r="109" spans="2:40" s="43" customFormat="1" ht="9.75" x14ac:dyDescent="0.25">
      <c r="B109" s="283" t="s">
        <v>678</v>
      </c>
      <c r="C109" s="60" t="s">
        <v>679</v>
      </c>
      <c r="D109" s="61" t="s">
        <v>686</v>
      </c>
      <c r="E109" s="284" t="s">
        <v>700</v>
      </c>
      <c r="F109" s="284" t="s">
        <v>701</v>
      </c>
      <c r="G109" s="256">
        <v>1719</v>
      </c>
      <c r="H109" s="256">
        <f t="shared" si="201"/>
        <v>171.9</v>
      </c>
      <c r="I109" s="256">
        <f t="shared" si="202"/>
        <v>1547.1000000000001</v>
      </c>
      <c r="J109" s="256">
        <v>0</v>
      </c>
      <c r="K109" s="256">
        <v>0</v>
      </c>
      <c r="L109" s="256">
        <v>0</v>
      </c>
      <c r="M109" s="256">
        <v>0</v>
      </c>
      <c r="N109" s="256">
        <v>0</v>
      </c>
      <c r="O109" s="256">
        <v>0</v>
      </c>
      <c r="P109" s="256">
        <v>0</v>
      </c>
      <c r="Q109" s="256">
        <v>0</v>
      </c>
      <c r="R109" s="256">
        <v>0</v>
      </c>
      <c r="S109" s="256">
        <v>0</v>
      </c>
      <c r="T109" s="256">
        <v>0</v>
      </c>
      <c r="U109" s="256">
        <v>0</v>
      </c>
      <c r="V109" s="256">
        <v>0</v>
      </c>
      <c r="W109" s="256">
        <v>203.45</v>
      </c>
      <c r="X109" s="75">
        <v>310.26</v>
      </c>
      <c r="Y109" s="75">
        <v>309.42</v>
      </c>
      <c r="Z109" s="75">
        <v>309.42</v>
      </c>
      <c r="AA109" s="75">
        <v>309.42</v>
      </c>
      <c r="AB109" s="256">
        <v>105.13</v>
      </c>
      <c r="AC109" s="75">
        <v>0</v>
      </c>
      <c r="AD109" s="75">
        <v>0</v>
      </c>
      <c r="AE109" s="75">
        <v>0</v>
      </c>
      <c r="AF109" s="227">
        <v>0</v>
      </c>
      <c r="AG109" s="75">
        <v>0</v>
      </c>
      <c r="AH109" s="75"/>
      <c r="AI109" s="75"/>
      <c r="AJ109" s="75"/>
      <c r="AK109" s="256">
        <v>1547.1</v>
      </c>
      <c r="AL109" s="256">
        <v>1547.1</v>
      </c>
      <c r="AM109" s="256">
        <v>1547.1</v>
      </c>
      <c r="AN109" s="227">
        <f t="shared" si="203"/>
        <v>1547.1</v>
      </c>
    </row>
    <row r="110" spans="2:40" s="43" customFormat="1" ht="9.75" x14ac:dyDescent="0.25">
      <c r="B110" s="44" t="s">
        <v>678</v>
      </c>
      <c r="C110" s="41" t="s">
        <v>679</v>
      </c>
      <c r="D110" s="42" t="s">
        <v>702</v>
      </c>
      <c r="E110" s="226" t="s">
        <v>981</v>
      </c>
      <c r="F110" s="226" t="s">
        <v>703</v>
      </c>
      <c r="G110" s="75">
        <v>1719</v>
      </c>
      <c r="H110" s="75">
        <f t="shared" si="201"/>
        <v>171.9</v>
      </c>
      <c r="I110" s="75">
        <f t="shared" si="202"/>
        <v>1547.1000000000001</v>
      </c>
      <c r="J110" s="75">
        <v>0</v>
      </c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75">
        <v>0</v>
      </c>
      <c r="Q110" s="75">
        <v>0</v>
      </c>
      <c r="R110" s="75">
        <v>0</v>
      </c>
      <c r="S110" s="75">
        <v>0</v>
      </c>
      <c r="T110" s="75">
        <v>0</v>
      </c>
      <c r="U110" s="75">
        <v>0</v>
      </c>
      <c r="V110" s="75">
        <v>0</v>
      </c>
      <c r="W110" s="75">
        <v>203.45</v>
      </c>
      <c r="X110" s="75">
        <v>310.26</v>
      </c>
      <c r="Y110" s="75">
        <v>309.42</v>
      </c>
      <c r="Z110" s="75">
        <v>309.42</v>
      </c>
      <c r="AA110" s="75">
        <v>309.42</v>
      </c>
      <c r="AB110" s="75">
        <v>105.13</v>
      </c>
      <c r="AC110" s="75">
        <v>0</v>
      </c>
      <c r="AD110" s="75">
        <v>0</v>
      </c>
      <c r="AE110" s="75">
        <v>0</v>
      </c>
      <c r="AF110" s="227">
        <v>0</v>
      </c>
      <c r="AG110" s="75">
        <v>0</v>
      </c>
      <c r="AH110" s="75"/>
      <c r="AI110" s="75"/>
      <c r="AJ110" s="75"/>
      <c r="AK110" s="75">
        <v>1547.1</v>
      </c>
      <c r="AL110" s="75">
        <v>1547.1</v>
      </c>
      <c r="AM110" s="75">
        <v>1547.1</v>
      </c>
      <c r="AN110" s="227">
        <f t="shared" si="203"/>
        <v>1547.1</v>
      </c>
    </row>
    <row r="111" spans="2:40" s="43" customFormat="1" ht="9.75" x14ac:dyDescent="0.25">
      <c r="B111" s="44" t="s">
        <v>678</v>
      </c>
      <c r="C111" s="41" t="s">
        <v>679</v>
      </c>
      <c r="D111" s="42" t="s">
        <v>704</v>
      </c>
      <c r="E111" s="226" t="s">
        <v>981</v>
      </c>
      <c r="F111" s="226" t="s">
        <v>705</v>
      </c>
      <c r="G111" s="75">
        <v>1719</v>
      </c>
      <c r="H111" s="75">
        <f t="shared" si="201"/>
        <v>171.9</v>
      </c>
      <c r="I111" s="75">
        <f t="shared" si="202"/>
        <v>1547.1000000000001</v>
      </c>
      <c r="J111" s="75">
        <v>0</v>
      </c>
      <c r="K111" s="75">
        <v>0</v>
      </c>
      <c r="L111" s="75">
        <v>0</v>
      </c>
      <c r="M111" s="75">
        <v>0</v>
      </c>
      <c r="N111" s="75">
        <v>0</v>
      </c>
      <c r="O111" s="75">
        <v>0</v>
      </c>
      <c r="P111" s="75">
        <v>0</v>
      </c>
      <c r="Q111" s="75">
        <v>0</v>
      </c>
      <c r="R111" s="75">
        <v>0</v>
      </c>
      <c r="S111" s="75">
        <v>0</v>
      </c>
      <c r="T111" s="75">
        <v>0</v>
      </c>
      <c r="U111" s="75">
        <v>0</v>
      </c>
      <c r="V111" s="75">
        <v>0</v>
      </c>
      <c r="W111" s="75">
        <v>203.45</v>
      </c>
      <c r="X111" s="75">
        <v>310.26</v>
      </c>
      <c r="Y111" s="75">
        <v>309.42</v>
      </c>
      <c r="Z111" s="75">
        <v>309.42</v>
      </c>
      <c r="AA111" s="75">
        <v>309.42</v>
      </c>
      <c r="AB111" s="75">
        <v>105.13</v>
      </c>
      <c r="AC111" s="75">
        <v>0</v>
      </c>
      <c r="AD111" s="75">
        <v>0</v>
      </c>
      <c r="AE111" s="75">
        <v>0</v>
      </c>
      <c r="AF111" s="227">
        <v>0</v>
      </c>
      <c r="AG111" s="75">
        <v>0</v>
      </c>
      <c r="AH111" s="75"/>
      <c r="AI111" s="75"/>
      <c r="AJ111" s="75"/>
      <c r="AK111" s="75">
        <v>1547.1</v>
      </c>
      <c r="AL111" s="75">
        <v>1547.1</v>
      </c>
      <c r="AM111" s="75">
        <v>1547.1</v>
      </c>
      <c r="AN111" s="227">
        <f t="shared" si="203"/>
        <v>1547.1</v>
      </c>
    </row>
    <row r="112" spans="2:40" s="43" customFormat="1" ht="9.75" x14ac:dyDescent="0.25">
      <c r="B112" s="44" t="s">
        <v>706</v>
      </c>
      <c r="C112" s="41" t="s">
        <v>707</v>
      </c>
      <c r="D112" s="42" t="s">
        <v>708</v>
      </c>
      <c r="E112" s="226" t="s">
        <v>118</v>
      </c>
      <c r="F112" s="226" t="s">
        <v>709</v>
      </c>
      <c r="G112" s="75">
        <v>19473.93</v>
      </c>
      <c r="H112" s="75">
        <f t="shared" si="201"/>
        <v>1947.393</v>
      </c>
      <c r="I112" s="75">
        <f t="shared" si="202"/>
        <v>17526.537</v>
      </c>
      <c r="J112" s="75">
        <v>0</v>
      </c>
      <c r="K112" s="75">
        <v>0</v>
      </c>
      <c r="L112" s="75">
        <v>0</v>
      </c>
      <c r="M112" s="75">
        <v>0</v>
      </c>
      <c r="N112" s="75">
        <v>0</v>
      </c>
      <c r="O112" s="75">
        <v>0</v>
      </c>
      <c r="P112" s="75">
        <v>0</v>
      </c>
      <c r="Q112" s="75">
        <v>0</v>
      </c>
      <c r="R112" s="75">
        <v>0</v>
      </c>
      <c r="S112" s="75">
        <v>0</v>
      </c>
      <c r="T112" s="75">
        <v>0</v>
      </c>
      <c r="U112" s="75">
        <v>0</v>
      </c>
      <c r="V112" s="75">
        <v>0</v>
      </c>
      <c r="W112" s="75">
        <v>605.03</v>
      </c>
      <c r="X112" s="75">
        <v>3514.91</v>
      </c>
      <c r="Y112" s="75">
        <v>3505.31</v>
      </c>
      <c r="Z112" s="75">
        <v>3505.31</v>
      </c>
      <c r="AA112" s="75">
        <v>3505.31</v>
      </c>
      <c r="AB112" s="75">
        <v>2890.67</v>
      </c>
      <c r="AC112" s="75">
        <v>0</v>
      </c>
      <c r="AD112" s="75">
        <v>0</v>
      </c>
      <c r="AE112" s="75">
        <v>0</v>
      </c>
      <c r="AF112" s="227">
        <v>0</v>
      </c>
      <c r="AG112" s="75">
        <v>0</v>
      </c>
      <c r="AH112" s="75"/>
      <c r="AI112" s="75"/>
      <c r="AJ112" s="75"/>
      <c r="AK112" s="75">
        <v>17526.54</v>
      </c>
      <c r="AL112" s="75">
        <v>17526.54</v>
      </c>
      <c r="AM112" s="75">
        <v>17526.54</v>
      </c>
      <c r="AN112" s="227">
        <f t="shared" si="203"/>
        <v>17526.54</v>
      </c>
    </row>
    <row r="113" spans="2:40" s="43" customFormat="1" ht="16.5" x14ac:dyDescent="0.25">
      <c r="B113" s="59" t="s">
        <v>710</v>
      </c>
      <c r="C113" s="55" t="s">
        <v>711</v>
      </c>
      <c r="D113" s="69" t="s">
        <v>712</v>
      </c>
      <c r="E113" s="277" t="s">
        <v>192</v>
      </c>
      <c r="F113" s="277" t="s">
        <v>713</v>
      </c>
      <c r="G113" s="227">
        <v>2762</v>
      </c>
      <c r="H113" s="227">
        <f t="shared" si="201"/>
        <v>276.2</v>
      </c>
      <c r="I113" s="227">
        <f t="shared" si="202"/>
        <v>2485.8000000000002</v>
      </c>
      <c r="J113" s="227">
        <v>0</v>
      </c>
      <c r="K113" s="227">
        <v>0</v>
      </c>
      <c r="L113" s="227">
        <v>0</v>
      </c>
      <c r="M113" s="227">
        <v>0</v>
      </c>
      <c r="N113" s="227">
        <v>0</v>
      </c>
      <c r="O113" s="227">
        <v>0</v>
      </c>
      <c r="P113" s="227">
        <v>0</v>
      </c>
      <c r="Q113" s="227">
        <v>0</v>
      </c>
      <c r="R113" s="227">
        <v>0</v>
      </c>
      <c r="S113" s="227">
        <v>0</v>
      </c>
      <c r="T113" s="227">
        <v>0</v>
      </c>
      <c r="U113" s="227">
        <v>0</v>
      </c>
      <c r="V113" s="227">
        <v>0</v>
      </c>
      <c r="W113" s="227">
        <v>0</v>
      </c>
      <c r="X113" s="227">
        <v>232.9</v>
      </c>
      <c r="Y113" s="227">
        <v>497.12</v>
      </c>
      <c r="Z113" s="227">
        <v>497.12</v>
      </c>
      <c r="AA113" s="227">
        <v>497.12</v>
      </c>
      <c r="AB113" s="227">
        <v>498.48</v>
      </c>
      <c r="AC113" s="227">
        <v>263.06</v>
      </c>
      <c r="AD113" s="227">
        <v>0</v>
      </c>
      <c r="AE113" s="227">
        <v>0</v>
      </c>
      <c r="AF113" s="227">
        <v>0</v>
      </c>
      <c r="AG113" s="75">
        <v>0</v>
      </c>
      <c r="AH113" s="75"/>
      <c r="AI113" s="75"/>
      <c r="AJ113" s="75"/>
      <c r="AK113" s="227">
        <v>2485.8000000000002</v>
      </c>
      <c r="AL113" s="227">
        <v>2485.8000000000002</v>
      </c>
      <c r="AM113" s="227">
        <v>2485.8000000000002</v>
      </c>
      <c r="AN113" s="227">
        <f t="shared" si="203"/>
        <v>2485.8000000000002</v>
      </c>
    </row>
    <row r="114" spans="2:40" s="43" customFormat="1" ht="16.5" x14ac:dyDescent="0.25">
      <c r="B114" s="59" t="s">
        <v>714</v>
      </c>
      <c r="C114" s="55" t="s">
        <v>715</v>
      </c>
      <c r="D114" s="69" t="s">
        <v>716</v>
      </c>
      <c r="E114" s="277" t="s">
        <v>180</v>
      </c>
      <c r="F114" s="277" t="s">
        <v>717</v>
      </c>
      <c r="G114" s="227">
        <v>2101.8000000000002</v>
      </c>
      <c r="H114" s="227">
        <f t="shared" si="201"/>
        <v>210.18000000000004</v>
      </c>
      <c r="I114" s="227">
        <f t="shared" si="202"/>
        <v>1891.6200000000001</v>
      </c>
      <c r="J114" s="227">
        <v>0</v>
      </c>
      <c r="K114" s="227">
        <v>0</v>
      </c>
      <c r="L114" s="227">
        <v>0</v>
      </c>
      <c r="M114" s="227">
        <v>0</v>
      </c>
      <c r="N114" s="227">
        <v>0</v>
      </c>
      <c r="O114" s="227">
        <v>0</v>
      </c>
      <c r="P114" s="227">
        <v>0</v>
      </c>
      <c r="Q114" s="227">
        <v>0</v>
      </c>
      <c r="R114" s="227">
        <v>0</v>
      </c>
      <c r="S114" s="227">
        <v>0</v>
      </c>
      <c r="T114" s="227">
        <v>0</v>
      </c>
      <c r="U114" s="227">
        <v>0</v>
      </c>
      <c r="V114" s="227">
        <v>0</v>
      </c>
      <c r="W114" s="227">
        <v>0</v>
      </c>
      <c r="X114" s="227">
        <v>161.69999999999999</v>
      </c>
      <c r="Y114" s="227">
        <v>378.33</v>
      </c>
      <c r="Z114" s="227">
        <v>378.33</v>
      </c>
      <c r="AA114" s="227">
        <v>378.33</v>
      </c>
      <c r="AB114" s="227">
        <v>379.37</v>
      </c>
      <c r="AC114" s="227">
        <v>215.56</v>
      </c>
      <c r="AD114" s="227">
        <v>0</v>
      </c>
      <c r="AE114" s="227">
        <v>0</v>
      </c>
      <c r="AF114" s="227">
        <v>0</v>
      </c>
      <c r="AG114" s="75">
        <v>0</v>
      </c>
      <c r="AH114" s="75"/>
      <c r="AI114" s="75"/>
      <c r="AJ114" s="75"/>
      <c r="AK114" s="227">
        <v>1891.62</v>
      </c>
      <c r="AL114" s="227">
        <v>1891.62</v>
      </c>
      <c r="AM114" s="227">
        <v>1891.62</v>
      </c>
      <c r="AN114" s="227">
        <f t="shared" si="203"/>
        <v>1891.62</v>
      </c>
    </row>
    <row r="115" spans="2:40" s="43" customFormat="1" ht="9.75" x14ac:dyDescent="0.25">
      <c r="B115" s="44" t="s">
        <v>718</v>
      </c>
      <c r="C115" s="41" t="s">
        <v>719</v>
      </c>
      <c r="D115" s="42" t="s">
        <v>720</v>
      </c>
      <c r="E115" s="226" t="s">
        <v>118</v>
      </c>
      <c r="F115" s="226" t="s">
        <v>721</v>
      </c>
      <c r="G115" s="75">
        <v>2476.1999999999998</v>
      </c>
      <c r="H115" s="75">
        <f t="shared" si="201"/>
        <v>247.62</v>
      </c>
      <c r="I115" s="75">
        <f t="shared" si="202"/>
        <v>2228.58</v>
      </c>
      <c r="J115" s="75">
        <v>0</v>
      </c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75">
        <v>0</v>
      </c>
      <c r="Q115" s="75">
        <v>0</v>
      </c>
      <c r="R115" s="75">
        <v>0</v>
      </c>
      <c r="S115" s="75">
        <v>0</v>
      </c>
      <c r="T115" s="75">
        <v>0</v>
      </c>
      <c r="U115" s="75">
        <v>0</v>
      </c>
      <c r="V115" s="75">
        <v>0</v>
      </c>
      <c r="W115" s="75">
        <v>0</v>
      </c>
      <c r="X115" s="75">
        <v>69.61</v>
      </c>
      <c r="Y115" s="75">
        <v>445.73</v>
      </c>
      <c r="Z115" s="75">
        <v>445.73</v>
      </c>
      <c r="AA115" s="75">
        <v>445.73</v>
      </c>
      <c r="AB115" s="75">
        <v>446.95</v>
      </c>
      <c r="AC115" s="75">
        <v>374.83</v>
      </c>
      <c r="AD115" s="75">
        <v>0</v>
      </c>
      <c r="AE115" s="75">
        <v>0</v>
      </c>
      <c r="AF115" s="227">
        <v>0</v>
      </c>
      <c r="AG115" s="75">
        <v>0</v>
      </c>
      <c r="AH115" s="75"/>
      <c r="AI115" s="75"/>
      <c r="AJ115" s="75"/>
      <c r="AK115" s="75">
        <v>2228.58</v>
      </c>
      <c r="AL115" s="75">
        <v>2228.58</v>
      </c>
      <c r="AM115" s="75">
        <v>2228.58</v>
      </c>
      <c r="AN115" s="227">
        <f t="shared" si="203"/>
        <v>2228.58</v>
      </c>
    </row>
    <row r="116" spans="2:40" s="43" customFormat="1" ht="9.75" x14ac:dyDescent="0.25">
      <c r="B116" s="44" t="s">
        <v>722</v>
      </c>
      <c r="C116" s="41" t="s">
        <v>723</v>
      </c>
      <c r="D116" s="42" t="s">
        <v>724</v>
      </c>
      <c r="E116" s="226" t="s">
        <v>118</v>
      </c>
      <c r="F116" s="226" t="s">
        <v>725</v>
      </c>
      <c r="G116" s="75">
        <v>1394.82</v>
      </c>
      <c r="H116" s="75">
        <f t="shared" si="201"/>
        <v>139.482</v>
      </c>
      <c r="I116" s="75">
        <f t="shared" si="202"/>
        <v>1255.338</v>
      </c>
      <c r="J116" s="75">
        <v>0</v>
      </c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75">
        <v>0</v>
      </c>
      <c r="Q116" s="75">
        <v>0</v>
      </c>
      <c r="R116" s="75">
        <v>0</v>
      </c>
      <c r="S116" s="75">
        <v>0</v>
      </c>
      <c r="T116" s="75">
        <v>0</v>
      </c>
      <c r="U116" s="75">
        <v>0</v>
      </c>
      <c r="V116" s="75">
        <v>0</v>
      </c>
      <c r="W116" s="75">
        <v>0</v>
      </c>
      <c r="X116" s="75">
        <v>14.44</v>
      </c>
      <c r="Y116" s="75">
        <v>251.06</v>
      </c>
      <c r="Z116" s="75">
        <v>251.06</v>
      </c>
      <c r="AA116" s="75">
        <v>251.06</v>
      </c>
      <c r="AB116" s="75">
        <v>251.75</v>
      </c>
      <c r="AC116" s="75">
        <v>235.97</v>
      </c>
      <c r="AD116" s="75">
        <v>0</v>
      </c>
      <c r="AE116" s="75">
        <v>0</v>
      </c>
      <c r="AF116" s="227">
        <v>0</v>
      </c>
      <c r="AG116" s="75">
        <v>0</v>
      </c>
      <c r="AH116" s="75"/>
      <c r="AI116" s="75"/>
      <c r="AJ116" s="75"/>
      <c r="AK116" s="75">
        <v>1255.3399999999999</v>
      </c>
      <c r="AL116" s="75">
        <v>1255.3399999999999</v>
      </c>
      <c r="AM116" s="75">
        <v>1255.3399999999999</v>
      </c>
      <c r="AN116" s="227">
        <f t="shared" si="203"/>
        <v>1255.3399999999999</v>
      </c>
    </row>
    <row r="117" spans="2:40" s="43" customFormat="1" ht="9.75" x14ac:dyDescent="0.25">
      <c r="B117" s="44" t="s">
        <v>479</v>
      </c>
      <c r="C117" s="41" t="s">
        <v>726</v>
      </c>
      <c r="D117" s="41" t="s">
        <v>727</v>
      </c>
      <c r="E117" s="226" t="s">
        <v>113</v>
      </c>
      <c r="F117" s="226" t="s">
        <v>728</v>
      </c>
      <c r="G117" s="75">
        <v>1375</v>
      </c>
      <c r="H117" s="75">
        <f t="shared" si="201"/>
        <v>137.5</v>
      </c>
      <c r="I117" s="75">
        <f t="shared" si="202"/>
        <v>1237.5</v>
      </c>
      <c r="J117" s="75">
        <v>0</v>
      </c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75">
        <v>0</v>
      </c>
      <c r="Q117" s="75">
        <v>0</v>
      </c>
      <c r="R117" s="75">
        <v>0</v>
      </c>
      <c r="S117" s="75">
        <v>0</v>
      </c>
      <c r="T117" s="75">
        <v>0</v>
      </c>
      <c r="U117" s="75">
        <v>0</v>
      </c>
      <c r="V117" s="75">
        <v>0</v>
      </c>
      <c r="W117" s="75">
        <v>0</v>
      </c>
      <c r="X117" s="75">
        <v>12.21</v>
      </c>
      <c r="Y117" s="75">
        <v>247.49</v>
      </c>
      <c r="Z117" s="75">
        <v>247.49</v>
      </c>
      <c r="AA117" s="75">
        <v>247.49</v>
      </c>
      <c r="AB117" s="75">
        <v>248.16</v>
      </c>
      <c r="AC117" s="75">
        <v>234.66</v>
      </c>
      <c r="AD117" s="75">
        <v>0</v>
      </c>
      <c r="AE117" s="75">
        <v>0</v>
      </c>
      <c r="AF117" s="227">
        <v>0</v>
      </c>
      <c r="AG117" s="75">
        <v>0</v>
      </c>
      <c r="AH117" s="75"/>
      <c r="AI117" s="75"/>
      <c r="AJ117" s="75"/>
      <c r="AK117" s="75">
        <v>1237.5</v>
      </c>
      <c r="AL117" s="75">
        <v>1237.5</v>
      </c>
      <c r="AM117" s="75">
        <v>1237.5</v>
      </c>
      <c r="AN117" s="227">
        <f t="shared" si="203"/>
        <v>1237.5</v>
      </c>
    </row>
    <row r="118" spans="2:40" s="43" customFormat="1" ht="9.75" x14ac:dyDescent="0.25">
      <c r="B118" s="44" t="s">
        <v>479</v>
      </c>
      <c r="C118" s="41" t="s">
        <v>726</v>
      </c>
      <c r="D118" s="41" t="s">
        <v>729</v>
      </c>
      <c r="E118" s="226" t="s">
        <v>228</v>
      </c>
      <c r="F118" s="226" t="s">
        <v>730</v>
      </c>
      <c r="G118" s="75">
        <v>1375</v>
      </c>
      <c r="H118" s="75">
        <f t="shared" si="201"/>
        <v>137.5</v>
      </c>
      <c r="I118" s="75">
        <f t="shared" si="202"/>
        <v>1237.5</v>
      </c>
      <c r="J118" s="75">
        <v>0</v>
      </c>
      <c r="K118" s="75">
        <v>0</v>
      </c>
      <c r="L118" s="75">
        <v>0</v>
      </c>
      <c r="M118" s="75">
        <v>0</v>
      </c>
      <c r="N118" s="75">
        <v>0</v>
      </c>
      <c r="O118" s="75">
        <v>0</v>
      </c>
      <c r="P118" s="75">
        <v>0</v>
      </c>
      <c r="Q118" s="75">
        <v>0</v>
      </c>
      <c r="R118" s="75">
        <v>0</v>
      </c>
      <c r="S118" s="75">
        <v>0</v>
      </c>
      <c r="T118" s="75">
        <v>0</v>
      </c>
      <c r="U118" s="75">
        <v>0</v>
      </c>
      <c r="V118" s="75">
        <v>0</v>
      </c>
      <c r="W118" s="75">
        <v>0</v>
      </c>
      <c r="X118" s="75">
        <v>12.21</v>
      </c>
      <c r="Y118" s="75">
        <v>247.49</v>
      </c>
      <c r="Z118" s="75">
        <v>247.49</v>
      </c>
      <c r="AA118" s="75">
        <v>247.49</v>
      </c>
      <c r="AB118" s="75">
        <v>248.16</v>
      </c>
      <c r="AC118" s="75">
        <v>234.66</v>
      </c>
      <c r="AD118" s="75">
        <v>0</v>
      </c>
      <c r="AE118" s="75">
        <v>0</v>
      </c>
      <c r="AF118" s="227">
        <v>0</v>
      </c>
      <c r="AG118" s="75">
        <v>0</v>
      </c>
      <c r="AH118" s="75"/>
      <c r="AI118" s="75"/>
      <c r="AJ118" s="75"/>
      <c r="AK118" s="75">
        <v>1237.5</v>
      </c>
      <c r="AL118" s="75">
        <v>1237.5</v>
      </c>
      <c r="AM118" s="75">
        <v>1237.5</v>
      </c>
      <c r="AN118" s="227">
        <f t="shared" si="203"/>
        <v>1237.5</v>
      </c>
    </row>
    <row r="119" spans="2:40" s="43" customFormat="1" ht="9.75" x14ac:dyDescent="0.25">
      <c r="B119" s="44" t="s">
        <v>479</v>
      </c>
      <c r="C119" s="41" t="s">
        <v>726</v>
      </c>
      <c r="D119" s="41" t="s">
        <v>731</v>
      </c>
      <c r="E119" s="226" t="s">
        <v>109</v>
      </c>
      <c r="F119" s="226" t="s">
        <v>732</v>
      </c>
      <c r="G119" s="75">
        <v>1375</v>
      </c>
      <c r="H119" s="75">
        <f t="shared" si="201"/>
        <v>137.5</v>
      </c>
      <c r="I119" s="75">
        <f t="shared" si="202"/>
        <v>1237.5</v>
      </c>
      <c r="J119" s="75">
        <v>0</v>
      </c>
      <c r="K119" s="75">
        <v>0</v>
      </c>
      <c r="L119" s="75">
        <v>0</v>
      </c>
      <c r="M119" s="75">
        <v>0</v>
      </c>
      <c r="N119" s="75">
        <v>0</v>
      </c>
      <c r="O119" s="75">
        <v>0</v>
      </c>
      <c r="P119" s="75">
        <v>0</v>
      </c>
      <c r="Q119" s="75">
        <v>0</v>
      </c>
      <c r="R119" s="75">
        <v>0</v>
      </c>
      <c r="S119" s="75">
        <v>0</v>
      </c>
      <c r="T119" s="75">
        <v>0</v>
      </c>
      <c r="U119" s="75">
        <v>0</v>
      </c>
      <c r="V119" s="75">
        <v>0</v>
      </c>
      <c r="W119" s="75">
        <v>0</v>
      </c>
      <c r="X119" s="75">
        <v>12.21</v>
      </c>
      <c r="Y119" s="75">
        <v>247.49</v>
      </c>
      <c r="Z119" s="75">
        <v>247.49</v>
      </c>
      <c r="AA119" s="75">
        <v>247.49</v>
      </c>
      <c r="AB119" s="75">
        <v>248.16</v>
      </c>
      <c r="AC119" s="75">
        <v>234.66</v>
      </c>
      <c r="AD119" s="75">
        <v>0</v>
      </c>
      <c r="AE119" s="75">
        <v>0</v>
      </c>
      <c r="AF119" s="227">
        <v>0</v>
      </c>
      <c r="AG119" s="75">
        <v>0</v>
      </c>
      <c r="AH119" s="75"/>
      <c r="AI119" s="75"/>
      <c r="AJ119" s="75"/>
      <c r="AK119" s="75">
        <v>1237.5</v>
      </c>
      <c r="AL119" s="75">
        <v>1237.5</v>
      </c>
      <c r="AM119" s="75">
        <v>1237.5</v>
      </c>
      <c r="AN119" s="227">
        <f t="shared" si="203"/>
        <v>1237.5</v>
      </c>
    </row>
    <row r="120" spans="2:40" s="43" customFormat="1" ht="9.75" x14ac:dyDescent="0.25">
      <c r="B120" s="44" t="s">
        <v>479</v>
      </c>
      <c r="C120" s="41" t="s">
        <v>726</v>
      </c>
      <c r="D120" s="41" t="s">
        <v>733</v>
      </c>
      <c r="E120" s="226" t="s">
        <v>982</v>
      </c>
      <c r="F120" s="226" t="s">
        <v>734</v>
      </c>
      <c r="G120" s="75">
        <v>1375</v>
      </c>
      <c r="H120" s="75">
        <f t="shared" si="201"/>
        <v>137.5</v>
      </c>
      <c r="I120" s="75">
        <f t="shared" si="202"/>
        <v>1237.5</v>
      </c>
      <c r="J120" s="75">
        <v>0</v>
      </c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75">
        <v>0</v>
      </c>
      <c r="Q120" s="75">
        <v>0</v>
      </c>
      <c r="R120" s="75">
        <v>0</v>
      </c>
      <c r="S120" s="75">
        <v>0</v>
      </c>
      <c r="T120" s="75">
        <v>0</v>
      </c>
      <c r="U120" s="75">
        <v>0</v>
      </c>
      <c r="V120" s="75">
        <v>0</v>
      </c>
      <c r="W120" s="75">
        <v>0</v>
      </c>
      <c r="X120" s="75">
        <v>12.21</v>
      </c>
      <c r="Y120" s="75">
        <v>247.49</v>
      </c>
      <c r="Z120" s="75">
        <v>247.49</v>
      </c>
      <c r="AA120" s="75">
        <v>247.49</v>
      </c>
      <c r="AB120" s="75">
        <v>248.16</v>
      </c>
      <c r="AC120" s="75">
        <v>234.66</v>
      </c>
      <c r="AD120" s="75">
        <v>0</v>
      </c>
      <c r="AE120" s="75">
        <v>0</v>
      </c>
      <c r="AF120" s="227">
        <v>0</v>
      </c>
      <c r="AG120" s="75">
        <v>0</v>
      </c>
      <c r="AH120" s="75"/>
      <c r="AI120" s="75"/>
      <c r="AJ120" s="75"/>
      <c r="AK120" s="75">
        <v>1237.5</v>
      </c>
      <c r="AL120" s="75">
        <v>1237.5</v>
      </c>
      <c r="AM120" s="75">
        <v>1237.5</v>
      </c>
      <c r="AN120" s="227">
        <f t="shared" si="203"/>
        <v>1237.5</v>
      </c>
    </row>
    <row r="121" spans="2:40" s="43" customFormat="1" ht="9.75" x14ac:dyDescent="0.25">
      <c r="B121" s="44" t="s">
        <v>479</v>
      </c>
      <c r="C121" s="41" t="s">
        <v>726</v>
      </c>
      <c r="D121" s="41" t="s">
        <v>735</v>
      </c>
      <c r="E121" s="226" t="s">
        <v>697</v>
      </c>
      <c r="F121" s="226" t="s">
        <v>736</v>
      </c>
      <c r="G121" s="75">
        <v>1375</v>
      </c>
      <c r="H121" s="75">
        <f t="shared" si="201"/>
        <v>137.5</v>
      </c>
      <c r="I121" s="75">
        <f t="shared" si="202"/>
        <v>1237.5</v>
      </c>
      <c r="J121" s="75">
        <v>0</v>
      </c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75">
        <v>0</v>
      </c>
      <c r="Q121" s="75">
        <v>0</v>
      </c>
      <c r="R121" s="75">
        <v>0</v>
      </c>
      <c r="S121" s="75">
        <v>0</v>
      </c>
      <c r="T121" s="75">
        <v>0</v>
      </c>
      <c r="U121" s="75">
        <v>0</v>
      </c>
      <c r="V121" s="75">
        <v>0</v>
      </c>
      <c r="W121" s="75">
        <v>0</v>
      </c>
      <c r="X121" s="75">
        <v>12.21</v>
      </c>
      <c r="Y121" s="75">
        <v>247.49</v>
      </c>
      <c r="Z121" s="75">
        <v>247.49</v>
      </c>
      <c r="AA121" s="75">
        <v>247.49</v>
      </c>
      <c r="AB121" s="75">
        <v>248.16</v>
      </c>
      <c r="AC121" s="75">
        <v>234.66</v>
      </c>
      <c r="AD121" s="75">
        <v>0</v>
      </c>
      <c r="AE121" s="75">
        <v>0</v>
      </c>
      <c r="AF121" s="227">
        <v>0</v>
      </c>
      <c r="AG121" s="75">
        <v>0</v>
      </c>
      <c r="AH121" s="75"/>
      <c r="AI121" s="75"/>
      <c r="AJ121" s="75"/>
      <c r="AK121" s="75">
        <v>1237.5</v>
      </c>
      <c r="AL121" s="75">
        <v>1237.5</v>
      </c>
      <c r="AM121" s="75">
        <v>1237.5</v>
      </c>
      <c r="AN121" s="227">
        <f t="shared" si="203"/>
        <v>1237.5</v>
      </c>
    </row>
    <row r="122" spans="2:40" s="43" customFormat="1" ht="9.75" x14ac:dyDescent="0.25">
      <c r="B122" s="44" t="s">
        <v>479</v>
      </c>
      <c r="C122" s="41" t="s">
        <v>726</v>
      </c>
      <c r="D122" s="41" t="s">
        <v>737</v>
      </c>
      <c r="E122" s="226" t="s">
        <v>172</v>
      </c>
      <c r="F122" s="226" t="s">
        <v>738</v>
      </c>
      <c r="G122" s="75">
        <v>1375</v>
      </c>
      <c r="H122" s="75">
        <f t="shared" si="201"/>
        <v>137.5</v>
      </c>
      <c r="I122" s="75">
        <f t="shared" si="202"/>
        <v>1237.5</v>
      </c>
      <c r="J122" s="75">
        <v>0</v>
      </c>
      <c r="K122" s="75">
        <v>0</v>
      </c>
      <c r="L122" s="75">
        <v>0</v>
      </c>
      <c r="M122" s="75">
        <v>0</v>
      </c>
      <c r="N122" s="75">
        <v>0</v>
      </c>
      <c r="O122" s="75">
        <v>0</v>
      </c>
      <c r="P122" s="75">
        <v>0</v>
      </c>
      <c r="Q122" s="75">
        <v>0</v>
      </c>
      <c r="R122" s="75">
        <v>0</v>
      </c>
      <c r="S122" s="75">
        <v>0</v>
      </c>
      <c r="T122" s="75">
        <v>0</v>
      </c>
      <c r="U122" s="75">
        <v>0</v>
      </c>
      <c r="V122" s="75">
        <v>0</v>
      </c>
      <c r="W122" s="75">
        <v>0</v>
      </c>
      <c r="X122" s="75">
        <v>12.21</v>
      </c>
      <c r="Y122" s="75">
        <v>247.49</v>
      </c>
      <c r="Z122" s="75">
        <v>247.49</v>
      </c>
      <c r="AA122" s="75">
        <v>247.49</v>
      </c>
      <c r="AB122" s="75">
        <v>248.16</v>
      </c>
      <c r="AC122" s="75">
        <v>234.66</v>
      </c>
      <c r="AD122" s="75">
        <v>0</v>
      </c>
      <c r="AE122" s="75">
        <v>0</v>
      </c>
      <c r="AF122" s="227">
        <v>0</v>
      </c>
      <c r="AG122" s="75">
        <v>0</v>
      </c>
      <c r="AH122" s="75"/>
      <c r="AI122" s="75"/>
      <c r="AJ122" s="75"/>
      <c r="AK122" s="75">
        <v>1237.5</v>
      </c>
      <c r="AL122" s="75">
        <v>1237.5</v>
      </c>
      <c r="AM122" s="75">
        <v>1237.5</v>
      </c>
      <c r="AN122" s="227">
        <f t="shared" si="203"/>
        <v>1237.5</v>
      </c>
    </row>
    <row r="123" spans="2:40" s="43" customFormat="1" ht="9.75" x14ac:dyDescent="0.25">
      <c r="B123" s="44" t="s">
        <v>479</v>
      </c>
      <c r="C123" s="41" t="s">
        <v>726</v>
      </c>
      <c r="D123" s="41" t="s">
        <v>739</v>
      </c>
      <c r="E123" s="226" t="s">
        <v>700</v>
      </c>
      <c r="F123" s="226" t="s">
        <v>740</v>
      </c>
      <c r="G123" s="75">
        <v>1375</v>
      </c>
      <c r="H123" s="75">
        <f t="shared" si="201"/>
        <v>137.5</v>
      </c>
      <c r="I123" s="75">
        <f t="shared" si="202"/>
        <v>1237.5</v>
      </c>
      <c r="J123" s="75">
        <v>0</v>
      </c>
      <c r="K123" s="75">
        <v>0</v>
      </c>
      <c r="L123" s="75">
        <v>0</v>
      </c>
      <c r="M123" s="75">
        <v>0</v>
      </c>
      <c r="N123" s="75">
        <v>0</v>
      </c>
      <c r="O123" s="75">
        <v>0</v>
      </c>
      <c r="P123" s="75">
        <v>0</v>
      </c>
      <c r="Q123" s="75">
        <v>0</v>
      </c>
      <c r="R123" s="75">
        <v>0</v>
      </c>
      <c r="S123" s="75">
        <v>0</v>
      </c>
      <c r="T123" s="75">
        <v>0</v>
      </c>
      <c r="U123" s="75">
        <v>0</v>
      </c>
      <c r="V123" s="75">
        <v>0</v>
      </c>
      <c r="W123" s="75">
        <v>0</v>
      </c>
      <c r="X123" s="75">
        <v>12.21</v>
      </c>
      <c r="Y123" s="75">
        <v>247.49</v>
      </c>
      <c r="Z123" s="75">
        <v>247.49</v>
      </c>
      <c r="AA123" s="75">
        <v>247.49</v>
      </c>
      <c r="AB123" s="75">
        <v>248.16</v>
      </c>
      <c r="AC123" s="75">
        <v>234.66</v>
      </c>
      <c r="AD123" s="75">
        <v>0</v>
      </c>
      <c r="AE123" s="75">
        <v>0</v>
      </c>
      <c r="AF123" s="227">
        <v>0</v>
      </c>
      <c r="AG123" s="75">
        <v>0</v>
      </c>
      <c r="AH123" s="75"/>
      <c r="AI123" s="75"/>
      <c r="AJ123" s="75"/>
      <c r="AK123" s="75">
        <v>1237.5</v>
      </c>
      <c r="AL123" s="75">
        <v>1237.5</v>
      </c>
      <c r="AM123" s="75">
        <v>1237.5</v>
      </c>
      <c r="AN123" s="227">
        <f t="shared" si="203"/>
        <v>1237.5</v>
      </c>
    </row>
    <row r="124" spans="2:40" s="43" customFormat="1" ht="9.75" x14ac:dyDescent="0.25">
      <c r="B124" s="44" t="s">
        <v>479</v>
      </c>
      <c r="C124" s="41" t="s">
        <v>726</v>
      </c>
      <c r="D124" s="41" t="s">
        <v>741</v>
      </c>
      <c r="E124" s="226" t="s">
        <v>109</v>
      </c>
      <c r="F124" s="226" t="s">
        <v>742</v>
      </c>
      <c r="G124" s="75">
        <v>1375</v>
      </c>
      <c r="H124" s="75">
        <f t="shared" si="201"/>
        <v>137.5</v>
      </c>
      <c r="I124" s="75">
        <f t="shared" si="202"/>
        <v>1237.5</v>
      </c>
      <c r="J124" s="75">
        <v>0</v>
      </c>
      <c r="K124" s="75">
        <v>0</v>
      </c>
      <c r="L124" s="75">
        <v>0</v>
      </c>
      <c r="M124" s="75">
        <v>0</v>
      </c>
      <c r="N124" s="75">
        <v>0</v>
      </c>
      <c r="O124" s="75">
        <v>0</v>
      </c>
      <c r="P124" s="75">
        <v>0</v>
      </c>
      <c r="Q124" s="75">
        <v>0</v>
      </c>
      <c r="R124" s="75">
        <v>0</v>
      </c>
      <c r="S124" s="75">
        <v>0</v>
      </c>
      <c r="T124" s="75">
        <v>0</v>
      </c>
      <c r="U124" s="75">
        <v>0</v>
      </c>
      <c r="V124" s="75">
        <v>0</v>
      </c>
      <c r="W124" s="75">
        <v>0</v>
      </c>
      <c r="X124" s="75">
        <v>12.21</v>
      </c>
      <c r="Y124" s="75">
        <v>247.49</v>
      </c>
      <c r="Z124" s="75">
        <v>247.49</v>
      </c>
      <c r="AA124" s="75">
        <v>247.49</v>
      </c>
      <c r="AB124" s="75">
        <v>248.16</v>
      </c>
      <c r="AC124" s="75">
        <v>234.66</v>
      </c>
      <c r="AD124" s="75">
        <v>0</v>
      </c>
      <c r="AE124" s="75">
        <v>0</v>
      </c>
      <c r="AF124" s="227">
        <v>0</v>
      </c>
      <c r="AG124" s="75">
        <v>0</v>
      </c>
      <c r="AH124" s="75"/>
      <c r="AI124" s="75"/>
      <c r="AJ124" s="75"/>
      <c r="AK124" s="75">
        <v>1237.5</v>
      </c>
      <c r="AL124" s="75">
        <v>1237.5</v>
      </c>
      <c r="AM124" s="75">
        <v>1237.5</v>
      </c>
      <c r="AN124" s="227">
        <f t="shared" si="203"/>
        <v>1237.5</v>
      </c>
    </row>
    <row r="125" spans="2:40" s="43" customFormat="1" ht="9.75" x14ac:dyDescent="0.25">
      <c r="B125" s="44" t="s">
        <v>479</v>
      </c>
      <c r="C125" s="41" t="s">
        <v>726</v>
      </c>
      <c r="D125" s="41" t="s">
        <v>743</v>
      </c>
      <c r="E125" s="226" t="s">
        <v>744</v>
      </c>
      <c r="F125" s="226" t="s">
        <v>745</v>
      </c>
      <c r="G125" s="75">
        <v>1375</v>
      </c>
      <c r="H125" s="75">
        <f t="shared" si="201"/>
        <v>137.5</v>
      </c>
      <c r="I125" s="75">
        <f t="shared" si="202"/>
        <v>1237.5</v>
      </c>
      <c r="J125" s="75">
        <v>0</v>
      </c>
      <c r="K125" s="75">
        <v>0</v>
      </c>
      <c r="L125" s="75">
        <v>0</v>
      </c>
      <c r="M125" s="75">
        <v>0</v>
      </c>
      <c r="N125" s="75">
        <v>0</v>
      </c>
      <c r="O125" s="75">
        <v>0</v>
      </c>
      <c r="P125" s="75">
        <v>0</v>
      </c>
      <c r="Q125" s="75">
        <v>0</v>
      </c>
      <c r="R125" s="75">
        <v>0</v>
      </c>
      <c r="S125" s="75">
        <v>0</v>
      </c>
      <c r="T125" s="75">
        <v>0</v>
      </c>
      <c r="U125" s="75">
        <v>0</v>
      </c>
      <c r="V125" s="75">
        <v>0</v>
      </c>
      <c r="W125" s="75">
        <v>0</v>
      </c>
      <c r="X125" s="75">
        <v>12.21</v>
      </c>
      <c r="Y125" s="75">
        <v>247.49</v>
      </c>
      <c r="Z125" s="75">
        <v>247.49</v>
      </c>
      <c r="AA125" s="75">
        <v>247.49</v>
      </c>
      <c r="AB125" s="75">
        <v>248.16</v>
      </c>
      <c r="AC125" s="75">
        <v>234.66</v>
      </c>
      <c r="AD125" s="75">
        <v>0</v>
      </c>
      <c r="AE125" s="75">
        <v>0</v>
      </c>
      <c r="AF125" s="227">
        <v>0</v>
      </c>
      <c r="AG125" s="75">
        <v>0</v>
      </c>
      <c r="AH125" s="75"/>
      <c r="AI125" s="75"/>
      <c r="AJ125" s="75"/>
      <c r="AK125" s="75">
        <v>1237.5</v>
      </c>
      <c r="AL125" s="75">
        <v>1237.5</v>
      </c>
      <c r="AM125" s="75">
        <v>1237.5</v>
      </c>
      <c r="AN125" s="227">
        <f t="shared" si="203"/>
        <v>1237.5</v>
      </c>
    </row>
    <row r="126" spans="2:40" s="43" customFormat="1" ht="16.5" x14ac:dyDescent="0.25">
      <c r="B126" s="44" t="s">
        <v>746</v>
      </c>
      <c r="C126" s="41" t="s">
        <v>679</v>
      </c>
      <c r="D126" s="41" t="s">
        <v>747</v>
      </c>
      <c r="E126" s="226" t="s">
        <v>172</v>
      </c>
      <c r="F126" s="226" t="s">
        <v>748</v>
      </c>
      <c r="G126" s="75">
        <v>1367.12</v>
      </c>
      <c r="H126" s="75">
        <f t="shared" si="201"/>
        <v>136.71199999999999</v>
      </c>
      <c r="I126" s="75">
        <f t="shared" si="202"/>
        <v>1230.4079999999999</v>
      </c>
      <c r="J126" s="75">
        <v>0</v>
      </c>
      <c r="K126" s="75">
        <v>0</v>
      </c>
      <c r="L126" s="75">
        <v>0</v>
      </c>
      <c r="M126" s="75">
        <v>0</v>
      </c>
      <c r="N126" s="75">
        <v>0</v>
      </c>
      <c r="O126" s="75">
        <v>0</v>
      </c>
      <c r="P126" s="75">
        <v>0</v>
      </c>
      <c r="Q126" s="75">
        <v>0</v>
      </c>
      <c r="R126" s="75">
        <v>0</v>
      </c>
      <c r="S126" s="75">
        <v>0</v>
      </c>
      <c r="T126" s="75">
        <v>0</v>
      </c>
      <c r="U126" s="75">
        <v>0</v>
      </c>
      <c r="V126" s="75">
        <v>0</v>
      </c>
      <c r="W126" s="75">
        <v>0</v>
      </c>
      <c r="X126" s="75">
        <v>0</v>
      </c>
      <c r="Y126" s="75">
        <v>48.55</v>
      </c>
      <c r="Z126" s="75">
        <v>246.1</v>
      </c>
      <c r="AA126" s="75">
        <v>246.1</v>
      </c>
      <c r="AB126" s="75">
        <v>246.77</v>
      </c>
      <c r="AC126" s="75">
        <v>246.1</v>
      </c>
      <c r="AD126" s="75">
        <v>196.79</v>
      </c>
      <c r="AE126" s="75">
        <v>0</v>
      </c>
      <c r="AF126" s="227">
        <v>0</v>
      </c>
      <c r="AG126" s="75">
        <v>0</v>
      </c>
      <c r="AH126" s="75"/>
      <c r="AI126" s="75"/>
      <c r="AJ126" s="75"/>
      <c r="AK126" s="75">
        <v>1230.4100000000001</v>
      </c>
      <c r="AL126" s="75">
        <v>1230.4100000000001</v>
      </c>
      <c r="AM126" s="75">
        <v>1230.4100000000001</v>
      </c>
      <c r="AN126" s="227">
        <f t="shared" si="203"/>
        <v>1230.4100000000001</v>
      </c>
    </row>
    <row r="127" spans="2:40" s="43" customFormat="1" ht="9.75" x14ac:dyDescent="0.25">
      <c r="B127" s="44" t="s">
        <v>580</v>
      </c>
      <c r="C127" s="41" t="s">
        <v>271</v>
      </c>
      <c r="D127" s="70" t="s">
        <v>749</v>
      </c>
      <c r="E127" s="226" t="s">
        <v>118</v>
      </c>
      <c r="F127" s="226" t="s">
        <v>750</v>
      </c>
      <c r="G127" s="75">
        <v>3450</v>
      </c>
      <c r="H127" s="75">
        <f t="shared" si="201"/>
        <v>345</v>
      </c>
      <c r="I127" s="75">
        <f t="shared" si="202"/>
        <v>3105</v>
      </c>
      <c r="J127" s="75">
        <v>0</v>
      </c>
      <c r="K127" s="75">
        <v>0</v>
      </c>
      <c r="L127" s="75">
        <v>0</v>
      </c>
      <c r="M127" s="75">
        <v>0</v>
      </c>
      <c r="N127" s="75">
        <v>0</v>
      </c>
      <c r="O127" s="75">
        <v>0</v>
      </c>
      <c r="P127" s="75">
        <v>0</v>
      </c>
      <c r="Q127" s="75">
        <v>0</v>
      </c>
      <c r="R127" s="75">
        <v>0</v>
      </c>
      <c r="S127" s="75">
        <v>0</v>
      </c>
      <c r="T127" s="75">
        <v>0</v>
      </c>
      <c r="U127" s="75">
        <v>0</v>
      </c>
      <c r="V127" s="75">
        <v>0</v>
      </c>
      <c r="W127" s="75">
        <v>0</v>
      </c>
      <c r="X127" s="75">
        <v>0</v>
      </c>
      <c r="Y127" s="75">
        <v>0</v>
      </c>
      <c r="Z127" s="75">
        <v>282.42</v>
      </c>
      <c r="AA127" s="75">
        <v>620.98</v>
      </c>
      <c r="AB127" s="75">
        <v>622.67999999999995</v>
      </c>
      <c r="AC127" s="75">
        <v>620.98</v>
      </c>
      <c r="AD127" s="75">
        <v>620.98</v>
      </c>
      <c r="AE127" s="75">
        <v>336.96</v>
      </c>
      <c r="AF127" s="227">
        <v>0</v>
      </c>
      <c r="AG127" s="75">
        <v>0</v>
      </c>
      <c r="AH127" s="75"/>
      <c r="AI127" s="75"/>
      <c r="AJ127" s="75"/>
      <c r="AK127" s="75">
        <v>3105</v>
      </c>
      <c r="AL127" s="75">
        <v>3105</v>
      </c>
      <c r="AM127" s="75">
        <v>3105</v>
      </c>
      <c r="AN127" s="227">
        <f t="shared" si="203"/>
        <v>3105</v>
      </c>
    </row>
    <row r="128" spans="2:40" s="43" customFormat="1" ht="9.75" x14ac:dyDescent="0.25">
      <c r="B128" s="44" t="s">
        <v>580</v>
      </c>
      <c r="C128" s="41" t="s">
        <v>271</v>
      </c>
      <c r="D128" s="71" t="s">
        <v>751</v>
      </c>
      <c r="E128" s="226" t="s">
        <v>118</v>
      </c>
      <c r="F128" s="226" t="s">
        <v>752</v>
      </c>
      <c r="G128" s="75">
        <v>3450</v>
      </c>
      <c r="H128" s="75">
        <f t="shared" si="201"/>
        <v>345</v>
      </c>
      <c r="I128" s="75">
        <f t="shared" si="202"/>
        <v>3105</v>
      </c>
      <c r="J128" s="75">
        <v>0</v>
      </c>
      <c r="K128" s="75">
        <v>0</v>
      </c>
      <c r="L128" s="75">
        <v>0</v>
      </c>
      <c r="M128" s="75">
        <v>0</v>
      </c>
      <c r="N128" s="75">
        <v>0</v>
      </c>
      <c r="O128" s="75">
        <v>0</v>
      </c>
      <c r="P128" s="75">
        <v>0</v>
      </c>
      <c r="Q128" s="75">
        <v>0</v>
      </c>
      <c r="R128" s="75">
        <v>0</v>
      </c>
      <c r="S128" s="75">
        <v>0</v>
      </c>
      <c r="T128" s="75">
        <v>0</v>
      </c>
      <c r="U128" s="75">
        <v>0</v>
      </c>
      <c r="V128" s="75">
        <v>0</v>
      </c>
      <c r="W128" s="75">
        <v>0</v>
      </c>
      <c r="X128" s="75">
        <v>0</v>
      </c>
      <c r="Y128" s="75">
        <v>0</v>
      </c>
      <c r="Z128" s="75">
        <v>282.42</v>
      </c>
      <c r="AA128" s="75">
        <v>620.98</v>
      </c>
      <c r="AB128" s="75">
        <v>622.98</v>
      </c>
      <c r="AC128" s="75">
        <v>620.98</v>
      </c>
      <c r="AD128" s="75">
        <v>620.98</v>
      </c>
      <c r="AE128" s="75">
        <v>336.96</v>
      </c>
      <c r="AF128" s="227">
        <v>0</v>
      </c>
      <c r="AG128" s="75">
        <v>0</v>
      </c>
      <c r="AH128" s="75"/>
      <c r="AI128" s="75"/>
      <c r="AJ128" s="75"/>
      <c r="AK128" s="75">
        <v>3105</v>
      </c>
      <c r="AL128" s="75">
        <v>3105</v>
      </c>
      <c r="AM128" s="75">
        <v>3105</v>
      </c>
      <c r="AN128" s="227">
        <f t="shared" si="203"/>
        <v>3105</v>
      </c>
    </row>
    <row r="129" spans="2:40" s="43" customFormat="1" ht="9.75" x14ac:dyDescent="0.25">
      <c r="B129" s="44" t="s">
        <v>580</v>
      </c>
      <c r="C129" s="41" t="s">
        <v>753</v>
      </c>
      <c r="D129" s="71" t="s">
        <v>754</v>
      </c>
      <c r="E129" s="226" t="s">
        <v>118</v>
      </c>
      <c r="F129" s="226" t="s">
        <v>755</v>
      </c>
      <c r="G129" s="75">
        <v>3165</v>
      </c>
      <c r="H129" s="75">
        <f t="shared" si="201"/>
        <v>316.5</v>
      </c>
      <c r="I129" s="75">
        <f t="shared" si="202"/>
        <v>2848.5</v>
      </c>
      <c r="J129" s="75">
        <v>0</v>
      </c>
      <c r="K129" s="75">
        <v>0</v>
      </c>
      <c r="L129" s="75">
        <v>0</v>
      </c>
      <c r="M129" s="75">
        <v>0</v>
      </c>
      <c r="N129" s="75">
        <v>0</v>
      </c>
      <c r="O129" s="75">
        <v>0</v>
      </c>
      <c r="P129" s="75">
        <v>0</v>
      </c>
      <c r="Q129" s="75">
        <v>0</v>
      </c>
      <c r="R129" s="75">
        <v>0</v>
      </c>
      <c r="S129" s="75">
        <v>0</v>
      </c>
      <c r="T129" s="75">
        <v>0</v>
      </c>
      <c r="U129" s="75">
        <v>0</v>
      </c>
      <c r="V129" s="75">
        <v>0</v>
      </c>
      <c r="W129" s="75">
        <v>0</v>
      </c>
      <c r="X129" s="75">
        <v>0</v>
      </c>
      <c r="Y129" s="75">
        <v>0</v>
      </c>
      <c r="Z129" s="75">
        <v>259.10000000000002</v>
      </c>
      <c r="AA129" s="75">
        <v>569.71</v>
      </c>
      <c r="AB129" s="75">
        <v>571.27</v>
      </c>
      <c r="AC129" s="75">
        <v>569.71</v>
      </c>
      <c r="AD129" s="75">
        <v>569.71</v>
      </c>
      <c r="AE129" s="75">
        <v>309</v>
      </c>
      <c r="AF129" s="227">
        <v>0</v>
      </c>
      <c r="AG129" s="75">
        <v>0</v>
      </c>
      <c r="AH129" s="75"/>
      <c r="AI129" s="75"/>
      <c r="AJ129" s="75"/>
      <c r="AK129" s="75">
        <v>2848.5</v>
      </c>
      <c r="AL129" s="75">
        <v>2848.5</v>
      </c>
      <c r="AM129" s="75">
        <v>2848.5</v>
      </c>
      <c r="AN129" s="227">
        <f t="shared" si="203"/>
        <v>2848.5</v>
      </c>
    </row>
    <row r="130" spans="2:40" s="43" customFormat="1" ht="9.75" x14ac:dyDescent="0.25">
      <c r="B130" s="44" t="s">
        <v>580</v>
      </c>
      <c r="C130" s="41" t="s">
        <v>753</v>
      </c>
      <c r="D130" s="71" t="s">
        <v>756</v>
      </c>
      <c r="E130" s="226" t="s">
        <v>172</v>
      </c>
      <c r="F130" s="226" t="s">
        <v>757</v>
      </c>
      <c r="G130" s="75">
        <v>2435</v>
      </c>
      <c r="H130" s="75">
        <f t="shared" si="201"/>
        <v>243.5</v>
      </c>
      <c r="I130" s="75">
        <f t="shared" si="202"/>
        <v>2191.5</v>
      </c>
      <c r="J130" s="75">
        <v>0</v>
      </c>
      <c r="K130" s="75">
        <v>0</v>
      </c>
      <c r="L130" s="75">
        <v>0</v>
      </c>
      <c r="M130" s="75">
        <v>0</v>
      </c>
      <c r="N130" s="75">
        <v>0</v>
      </c>
      <c r="O130" s="75">
        <v>0</v>
      </c>
      <c r="P130" s="75">
        <v>0</v>
      </c>
      <c r="Q130" s="75">
        <v>0</v>
      </c>
      <c r="R130" s="75">
        <v>0</v>
      </c>
      <c r="S130" s="75">
        <v>0</v>
      </c>
      <c r="T130" s="75">
        <v>0</v>
      </c>
      <c r="U130" s="75">
        <v>0</v>
      </c>
      <c r="V130" s="75">
        <v>0</v>
      </c>
      <c r="W130" s="75">
        <v>0</v>
      </c>
      <c r="X130" s="75">
        <v>0</v>
      </c>
      <c r="Y130" s="75">
        <v>0</v>
      </c>
      <c r="Z130" s="75">
        <v>199.34</v>
      </c>
      <c r="AA130" s="75">
        <v>438.31</v>
      </c>
      <c r="AB130" s="75">
        <v>439.51</v>
      </c>
      <c r="AC130" s="75">
        <v>438.31</v>
      </c>
      <c r="AD130" s="75">
        <v>438.31</v>
      </c>
      <c r="AE130" s="75">
        <v>237.72</v>
      </c>
      <c r="AF130" s="227">
        <v>0</v>
      </c>
      <c r="AG130" s="75">
        <v>0</v>
      </c>
      <c r="AH130" s="75"/>
      <c r="AI130" s="75"/>
      <c r="AJ130" s="75"/>
      <c r="AK130" s="75">
        <v>2191.5</v>
      </c>
      <c r="AL130" s="75">
        <v>2191.5</v>
      </c>
      <c r="AM130" s="75">
        <v>2191.5</v>
      </c>
      <c r="AN130" s="227">
        <f t="shared" si="203"/>
        <v>2191.5</v>
      </c>
    </row>
    <row r="131" spans="2:40" s="43" customFormat="1" ht="9.75" x14ac:dyDescent="0.25">
      <c r="B131" s="44" t="s">
        <v>580</v>
      </c>
      <c r="C131" s="41" t="s">
        <v>753</v>
      </c>
      <c r="D131" s="71" t="s">
        <v>758</v>
      </c>
      <c r="E131" s="226" t="s">
        <v>172</v>
      </c>
      <c r="F131" s="226" t="s">
        <v>759</v>
      </c>
      <c r="G131" s="75">
        <v>2435</v>
      </c>
      <c r="H131" s="75">
        <f t="shared" si="201"/>
        <v>243.5</v>
      </c>
      <c r="I131" s="75">
        <f t="shared" si="202"/>
        <v>2191.5</v>
      </c>
      <c r="J131" s="75">
        <v>0</v>
      </c>
      <c r="K131" s="75">
        <v>0</v>
      </c>
      <c r="L131" s="75">
        <v>0</v>
      </c>
      <c r="M131" s="75">
        <v>0</v>
      </c>
      <c r="N131" s="75">
        <v>0</v>
      </c>
      <c r="O131" s="75">
        <v>0</v>
      </c>
      <c r="P131" s="75">
        <v>0</v>
      </c>
      <c r="Q131" s="75">
        <v>0</v>
      </c>
      <c r="R131" s="75">
        <v>0</v>
      </c>
      <c r="S131" s="75">
        <v>0</v>
      </c>
      <c r="T131" s="75">
        <v>0</v>
      </c>
      <c r="U131" s="75">
        <v>0</v>
      </c>
      <c r="V131" s="75">
        <v>0</v>
      </c>
      <c r="W131" s="75">
        <v>0</v>
      </c>
      <c r="X131" s="75">
        <v>0</v>
      </c>
      <c r="Y131" s="75">
        <v>0</v>
      </c>
      <c r="Z131" s="75">
        <v>199.34</v>
      </c>
      <c r="AA131" s="75">
        <v>438.31</v>
      </c>
      <c r="AB131" s="75">
        <v>439.51</v>
      </c>
      <c r="AC131" s="75">
        <v>438.31</v>
      </c>
      <c r="AD131" s="75">
        <v>438.31</v>
      </c>
      <c r="AE131" s="75">
        <v>237.72</v>
      </c>
      <c r="AF131" s="227">
        <v>0</v>
      </c>
      <c r="AG131" s="75">
        <v>0</v>
      </c>
      <c r="AH131" s="75"/>
      <c r="AI131" s="75"/>
      <c r="AJ131" s="75"/>
      <c r="AK131" s="75">
        <v>2191.5</v>
      </c>
      <c r="AL131" s="75">
        <v>2191.5</v>
      </c>
      <c r="AM131" s="75">
        <v>2191.5</v>
      </c>
      <c r="AN131" s="227">
        <f t="shared" si="203"/>
        <v>2191.5</v>
      </c>
    </row>
    <row r="132" spans="2:40" s="43" customFormat="1" ht="9.75" x14ac:dyDescent="0.25">
      <c r="B132" s="44" t="s">
        <v>580</v>
      </c>
      <c r="C132" s="41" t="s">
        <v>753</v>
      </c>
      <c r="D132" s="71" t="s">
        <v>760</v>
      </c>
      <c r="E132" s="226" t="s">
        <v>172</v>
      </c>
      <c r="F132" s="226" t="s">
        <v>761</v>
      </c>
      <c r="G132" s="75">
        <v>2435</v>
      </c>
      <c r="H132" s="75">
        <f t="shared" si="201"/>
        <v>243.5</v>
      </c>
      <c r="I132" s="75">
        <f t="shared" si="202"/>
        <v>2191.5</v>
      </c>
      <c r="J132" s="75">
        <v>0</v>
      </c>
      <c r="K132" s="75">
        <v>0</v>
      </c>
      <c r="L132" s="75">
        <v>0</v>
      </c>
      <c r="M132" s="75">
        <v>0</v>
      </c>
      <c r="N132" s="75">
        <v>0</v>
      </c>
      <c r="O132" s="75">
        <v>0</v>
      </c>
      <c r="P132" s="75">
        <v>0</v>
      </c>
      <c r="Q132" s="75">
        <v>0</v>
      </c>
      <c r="R132" s="75">
        <v>0</v>
      </c>
      <c r="S132" s="75">
        <v>0</v>
      </c>
      <c r="T132" s="75">
        <v>0</v>
      </c>
      <c r="U132" s="75">
        <v>0</v>
      </c>
      <c r="V132" s="75">
        <v>0</v>
      </c>
      <c r="W132" s="75">
        <v>0</v>
      </c>
      <c r="X132" s="75">
        <v>0</v>
      </c>
      <c r="Y132" s="75">
        <v>0</v>
      </c>
      <c r="Z132" s="75">
        <v>199.34</v>
      </c>
      <c r="AA132" s="75">
        <v>438.31</v>
      </c>
      <c r="AB132" s="75">
        <v>439.51</v>
      </c>
      <c r="AC132" s="75">
        <v>438.31</v>
      </c>
      <c r="AD132" s="75">
        <v>438.31</v>
      </c>
      <c r="AE132" s="75">
        <v>237.72</v>
      </c>
      <c r="AF132" s="227">
        <v>0</v>
      </c>
      <c r="AG132" s="75">
        <v>0</v>
      </c>
      <c r="AH132" s="75"/>
      <c r="AI132" s="75"/>
      <c r="AJ132" s="75"/>
      <c r="AK132" s="75">
        <v>2191.5</v>
      </c>
      <c r="AL132" s="75">
        <v>2191.5</v>
      </c>
      <c r="AM132" s="75">
        <v>2191.5</v>
      </c>
      <c r="AN132" s="227">
        <f t="shared" si="203"/>
        <v>2191.5</v>
      </c>
    </row>
    <row r="133" spans="2:40" s="43" customFormat="1" ht="16.5" x14ac:dyDescent="0.25">
      <c r="B133" s="44" t="s">
        <v>580</v>
      </c>
      <c r="C133" s="41" t="s">
        <v>753</v>
      </c>
      <c r="D133" s="72" t="s">
        <v>762</v>
      </c>
      <c r="E133" s="226" t="s">
        <v>172</v>
      </c>
      <c r="F133" s="226" t="s">
        <v>763</v>
      </c>
      <c r="G133" s="75">
        <v>2435</v>
      </c>
      <c r="H133" s="75">
        <f t="shared" si="201"/>
        <v>243.5</v>
      </c>
      <c r="I133" s="75">
        <f t="shared" si="202"/>
        <v>2191.5</v>
      </c>
      <c r="J133" s="75">
        <v>0</v>
      </c>
      <c r="K133" s="75">
        <v>0</v>
      </c>
      <c r="L133" s="75">
        <v>0</v>
      </c>
      <c r="M133" s="75">
        <v>0</v>
      </c>
      <c r="N133" s="75">
        <v>0</v>
      </c>
      <c r="O133" s="75">
        <v>0</v>
      </c>
      <c r="P133" s="75">
        <v>0</v>
      </c>
      <c r="Q133" s="75">
        <v>0</v>
      </c>
      <c r="R133" s="75">
        <v>0</v>
      </c>
      <c r="S133" s="75">
        <v>0</v>
      </c>
      <c r="T133" s="75">
        <v>0</v>
      </c>
      <c r="U133" s="75">
        <v>0</v>
      </c>
      <c r="V133" s="75">
        <v>0</v>
      </c>
      <c r="W133" s="75">
        <v>0</v>
      </c>
      <c r="X133" s="75">
        <v>0</v>
      </c>
      <c r="Y133" s="75">
        <v>0</v>
      </c>
      <c r="Z133" s="75">
        <v>199.34</v>
      </c>
      <c r="AA133" s="75">
        <v>438.31</v>
      </c>
      <c r="AB133" s="75">
        <v>439.51</v>
      </c>
      <c r="AC133" s="75">
        <v>438.31</v>
      </c>
      <c r="AD133" s="75">
        <v>438.31</v>
      </c>
      <c r="AE133" s="75">
        <v>237.72</v>
      </c>
      <c r="AF133" s="227">
        <v>0</v>
      </c>
      <c r="AG133" s="75">
        <v>0</v>
      </c>
      <c r="AH133" s="75"/>
      <c r="AI133" s="75"/>
      <c r="AJ133" s="75"/>
      <c r="AK133" s="75">
        <v>2191.5</v>
      </c>
      <c r="AL133" s="75">
        <v>2191.5</v>
      </c>
      <c r="AM133" s="75">
        <v>2191.5</v>
      </c>
      <c r="AN133" s="227">
        <f t="shared" si="203"/>
        <v>2191.5</v>
      </c>
    </row>
    <row r="134" spans="2:40" s="43" customFormat="1" ht="9.75" x14ac:dyDescent="0.25">
      <c r="B134" s="44" t="s">
        <v>580</v>
      </c>
      <c r="C134" s="41" t="s">
        <v>753</v>
      </c>
      <c r="D134" s="71" t="s">
        <v>764</v>
      </c>
      <c r="E134" s="226" t="s">
        <v>172</v>
      </c>
      <c r="F134" s="226" t="s">
        <v>765</v>
      </c>
      <c r="G134" s="75">
        <v>2435</v>
      </c>
      <c r="H134" s="75">
        <f t="shared" si="201"/>
        <v>243.5</v>
      </c>
      <c r="I134" s="75">
        <f t="shared" si="202"/>
        <v>2191.5</v>
      </c>
      <c r="J134" s="75">
        <v>0</v>
      </c>
      <c r="K134" s="75">
        <v>0</v>
      </c>
      <c r="L134" s="75">
        <v>0</v>
      </c>
      <c r="M134" s="75">
        <v>0</v>
      </c>
      <c r="N134" s="75">
        <v>0</v>
      </c>
      <c r="O134" s="75">
        <v>0</v>
      </c>
      <c r="P134" s="75">
        <v>0</v>
      </c>
      <c r="Q134" s="75">
        <v>0</v>
      </c>
      <c r="R134" s="75">
        <v>0</v>
      </c>
      <c r="S134" s="75">
        <v>0</v>
      </c>
      <c r="T134" s="75">
        <v>0</v>
      </c>
      <c r="U134" s="75">
        <v>0</v>
      </c>
      <c r="V134" s="75">
        <v>0</v>
      </c>
      <c r="W134" s="75">
        <v>0</v>
      </c>
      <c r="X134" s="75">
        <v>0</v>
      </c>
      <c r="Y134" s="75">
        <v>0</v>
      </c>
      <c r="Z134" s="75">
        <v>199.34</v>
      </c>
      <c r="AA134" s="75">
        <v>438.31</v>
      </c>
      <c r="AB134" s="75">
        <v>439.51</v>
      </c>
      <c r="AC134" s="75">
        <v>438.31</v>
      </c>
      <c r="AD134" s="75">
        <v>438.31</v>
      </c>
      <c r="AE134" s="75">
        <v>237.72</v>
      </c>
      <c r="AF134" s="227">
        <v>0</v>
      </c>
      <c r="AG134" s="75">
        <v>0</v>
      </c>
      <c r="AH134" s="75"/>
      <c r="AI134" s="75"/>
      <c r="AJ134" s="75"/>
      <c r="AK134" s="75">
        <v>2191.5</v>
      </c>
      <c r="AL134" s="75">
        <v>2191.5</v>
      </c>
      <c r="AM134" s="75">
        <v>2191.5</v>
      </c>
      <c r="AN134" s="227">
        <f t="shared" si="203"/>
        <v>2191.5</v>
      </c>
    </row>
    <row r="135" spans="2:40" s="43" customFormat="1" ht="16.5" x14ac:dyDescent="0.25">
      <c r="B135" s="44" t="s">
        <v>580</v>
      </c>
      <c r="C135" s="41" t="s">
        <v>753</v>
      </c>
      <c r="D135" s="71" t="s">
        <v>766</v>
      </c>
      <c r="E135" s="226" t="s">
        <v>172</v>
      </c>
      <c r="F135" s="226" t="s">
        <v>767</v>
      </c>
      <c r="G135" s="75">
        <v>2435</v>
      </c>
      <c r="H135" s="75">
        <f t="shared" si="201"/>
        <v>243.5</v>
      </c>
      <c r="I135" s="75">
        <f t="shared" si="202"/>
        <v>2191.5</v>
      </c>
      <c r="J135" s="75">
        <v>0</v>
      </c>
      <c r="K135" s="75">
        <v>0</v>
      </c>
      <c r="L135" s="75">
        <v>0</v>
      </c>
      <c r="M135" s="75">
        <v>0</v>
      </c>
      <c r="N135" s="75">
        <v>0</v>
      </c>
      <c r="O135" s="75">
        <v>0</v>
      </c>
      <c r="P135" s="75">
        <v>0</v>
      </c>
      <c r="Q135" s="75">
        <v>0</v>
      </c>
      <c r="R135" s="75">
        <v>0</v>
      </c>
      <c r="S135" s="75">
        <v>0</v>
      </c>
      <c r="T135" s="75">
        <v>0</v>
      </c>
      <c r="U135" s="75">
        <v>0</v>
      </c>
      <c r="V135" s="75">
        <v>0</v>
      </c>
      <c r="W135" s="75">
        <v>0</v>
      </c>
      <c r="X135" s="75">
        <v>0</v>
      </c>
      <c r="Y135" s="75">
        <v>0</v>
      </c>
      <c r="Z135" s="75">
        <v>199.34</v>
      </c>
      <c r="AA135" s="75">
        <v>438.31</v>
      </c>
      <c r="AB135" s="75">
        <v>439.51</v>
      </c>
      <c r="AC135" s="75">
        <v>438.31</v>
      </c>
      <c r="AD135" s="75">
        <v>438.31</v>
      </c>
      <c r="AE135" s="75">
        <v>237.72</v>
      </c>
      <c r="AF135" s="227">
        <v>0</v>
      </c>
      <c r="AG135" s="75">
        <v>0</v>
      </c>
      <c r="AH135" s="75"/>
      <c r="AI135" s="75"/>
      <c r="AJ135" s="75"/>
      <c r="AK135" s="75">
        <v>2191.5</v>
      </c>
      <c r="AL135" s="75">
        <v>2191.5</v>
      </c>
      <c r="AM135" s="75">
        <v>2191.5</v>
      </c>
      <c r="AN135" s="227">
        <f t="shared" si="203"/>
        <v>2191.5</v>
      </c>
    </row>
    <row r="136" spans="2:40" s="43" customFormat="1" ht="9.75" x14ac:dyDescent="0.25">
      <c r="B136" s="44" t="s">
        <v>580</v>
      </c>
      <c r="C136" s="41" t="s">
        <v>753</v>
      </c>
      <c r="D136" s="71" t="s">
        <v>768</v>
      </c>
      <c r="E136" s="226" t="s">
        <v>172</v>
      </c>
      <c r="F136" s="226" t="s">
        <v>769</v>
      </c>
      <c r="G136" s="75">
        <v>2435</v>
      </c>
      <c r="H136" s="75">
        <f t="shared" si="201"/>
        <v>243.5</v>
      </c>
      <c r="I136" s="75">
        <f t="shared" si="202"/>
        <v>2191.5</v>
      </c>
      <c r="J136" s="75">
        <v>0</v>
      </c>
      <c r="K136" s="75">
        <v>0</v>
      </c>
      <c r="L136" s="75">
        <v>0</v>
      </c>
      <c r="M136" s="75">
        <v>0</v>
      </c>
      <c r="N136" s="75">
        <v>0</v>
      </c>
      <c r="O136" s="75">
        <v>0</v>
      </c>
      <c r="P136" s="75">
        <v>0</v>
      </c>
      <c r="Q136" s="75">
        <v>0</v>
      </c>
      <c r="R136" s="75">
        <v>0</v>
      </c>
      <c r="S136" s="75">
        <v>0</v>
      </c>
      <c r="T136" s="75">
        <v>0</v>
      </c>
      <c r="U136" s="75">
        <v>0</v>
      </c>
      <c r="V136" s="75">
        <v>0</v>
      </c>
      <c r="W136" s="75">
        <v>0</v>
      </c>
      <c r="X136" s="75">
        <v>0</v>
      </c>
      <c r="Y136" s="75">
        <v>0</v>
      </c>
      <c r="Z136" s="75">
        <v>199.34</v>
      </c>
      <c r="AA136" s="75">
        <v>438.31</v>
      </c>
      <c r="AB136" s="75">
        <v>439.51</v>
      </c>
      <c r="AC136" s="75">
        <v>438.31</v>
      </c>
      <c r="AD136" s="75">
        <v>438.31</v>
      </c>
      <c r="AE136" s="75">
        <v>237.72</v>
      </c>
      <c r="AF136" s="227">
        <v>0</v>
      </c>
      <c r="AG136" s="75">
        <v>0</v>
      </c>
      <c r="AH136" s="75"/>
      <c r="AI136" s="75"/>
      <c r="AJ136" s="75"/>
      <c r="AK136" s="75">
        <v>2191.5</v>
      </c>
      <c r="AL136" s="75">
        <v>2191.5</v>
      </c>
      <c r="AM136" s="75">
        <v>2191.5</v>
      </c>
      <c r="AN136" s="227">
        <f t="shared" si="203"/>
        <v>2191.5</v>
      </c>
    </row>
    <row r="137" spans="2:40" s="43" customFormat="1" ht="9.75" x14ac:dyDescent="0.25">
      <c r="B137" s="283" t="s">
        <v>770</v>
      </c>
      <c r="C137" s="60" t="s">
        <v>771</v>
      </c>
      <c r="D137" s="70" t="s">
        <v>772</v>
      </c>
      <c r="E137" s="284" t="s">
        <v>172</v>
      </c>
      <c r="F137" s="284" t="s">
        <v>773</v>
      </c>
      <c r="G137" s="256">
        <v>3105</v>
      </c>
      <c r="H137" s="256">
        <f t="shared" si="201"/>
        <v>310.5</v>
      </c>
      <c r="I137" s="256">
        <f t="shared" si="202"/>
        <v>2794.5</v>
      </c>
      <c r="J137" s="256">
        <v>0</v>
      </c>
      <c r="K137" s="256">
        <v>0</v>
      </c>
      <c r="L137" s="256">
        <v>0</v>
      </c>
      <c r="M137" s="256">
        <v>0</v>
      </c>
      <c r="N137" s="256">
        <v>0</v>
      </c>
      <c r="O137" s="256">
        <v>0</v>
      </c>
      <c r="P137" s="256">
        <v>0</v>
      </c>
      <c r="Q137" s="256">
        <v>0</v>
      </c>
      <c r="R137" s="256">
        <v>0</v>
      </c>
      <c r="S137" s="256">
        <v>0</v>
      </c>
      <c r="T137" s="256">
        <v>0</v>
      </c>
      <c r="U137" s="256">
        <v>0</v>
      </c>
      <c r="V137" s="256">
        <v>0</v>
      </c>
      <c r="W137" s="256">
        <v>0</v>
      </c>
      <c r="X137" s="256">
        <v>0</v>
      </c>
      <c r="Y137" s="256">
        <v>0</v>
      </c>
      <c r="Z137" s="256">
        <v>0</v>
      </c>
      <c r="AA137" s="256">
        <v>543.61</v>
      </c>
      <c r="AB137" s="256">
        <v>560.46</v>
      </c>
      <c r="AC137" s="256">
        <v>558.91999999999996</v>
      </c>
      <c r="AD137" s="256">
        <v>558.91999999999996</v>
      </c>
      <c r="AE137" s="256">
        <v>558.91999999999996</v>
      </c>
      <c r="AF137" s="227">
        <v>13.67</v>
      </c>
      <c r="AG137" s="75">
        <v>0</v>
      </c>
      <c r="AH137" s="75"/>
      <c r="AI137" s="75"/>
      <c r="AJ137" s="75"/>
      <c r="AK137" s="256">
        <f t="shared" ref="AK137:AL139" si="204">SUM(AA137:AF137)</f>
        <v>2794.5000000000005</v>
      </c>
      <c r="AL137" s="256">
        <f t="shared" si="204"/>
        <v>2250.8900000000003</v>
      </c>
      <c r="AM137" s="256">
        <v>2794.5</v>
      </c>
      <c r="AN137" s="227">
        <f t="shared" si="203"/>
        <v>2794.5000000000005</v>
      </c>
    </row>
    <row r="138" spans="2:40" s="43" customFormat="1" ht="9.75" x14ac:dyDescent="0.25">
      <c r="B138" s="283" t="s">
        <v>774</v>
      </c>
      <c r="C138" s="60" t="s">
        <v>775</v>
      </c>
      <c r="D138" s="70" t="s">
        <v>776</v>
      </c>
      <c r="E138" s="284" t="s">
        <v>213</v>
      </c>
      <c r="F138" s="284" t="s">
        <v>777</v>
      </c>
      <c r="G138" s="256">
        <v>4500</v>
      </c>
      <c r="H138" s="256">
        <f t="shared" si="201"/>
        <v>450</v>
      </c>
      <c r="I138" s="256">
        <f t="shared" si="202"/>
        <v>4050</v>
      </c>
      <c r="J138" s="256">
        <v>0</v>
      </c>
      <c r="K138" s="256">
        <v>0</v>
      </c>
      <c r="L138" s="256">
        <v>0</v>
      </c>
      <c r="M138" s="256">
        <v>0</v>
      </c>
      <c r="N138" s="256">
        <v>0</v>
      </c>
      <c r="O138" s="256">
        <v>0</v>
      </c>
      <c r="P138" s="256">
        <v>0</v>
      </c>
      <c r="Q138" s="256">
        <v>0</v>
      </c>
      <c r="R138" s="256">
        <v>0</v>
      </c>
      <c r="S138" s="256">
        <v>0</v>
      </c>
      <c r="T138" s="256">
        <v>0</v>
      </c>
      <c r="U138" s="256">
        <v>0</v>
      </c>
      <c r="V138" s="256">
        <v>0</v>
      </c>
      <c r="W138" s="256">
        <v>0</v>
      </c>
      <c r="X138" s="256">
        <v>0</v>
      </c>
      <c r="Y138" s="256">
        <v>0</v>
      </c>
      <c r="Z138" s="256">
        <v>0</v>
      </c>
      <c r="AA138" s="256">
        <v>730.1</v>
      </c>
      <c r="AB138" s="256">
        <v>812.21</v>
      </c>
      <c r="AC138" s="256">
        <v>809.99</v>
      </c>
      <c r="AD138" s="256">
        <v>809.99</v>
      </c>
      <c r="AE138" s="256">
        <v>809.99</v>
      </c>
      <c r="AF138" s="227">
        <v>77.72</v>
      </c>
      <c r="AG138" s="75">
        <v>0</v>
      </c>
      <c r="AH138" s="75"/>
      <c r="AI138" s="75"/>
      <c r="AJ138" s="75"/>
      <c r="AK138" s="256">
        <f t="shared" si="204"/>
        <v>4049.9999999999995</v>
      </c>
      <c r="AL138" s="256">
        <f t="shared" si="204"/>
        <v>3319.9</v>
      </c>
      <c r="AM138" s="256">
        <v>4050</v>
      </c>
      <c r="AN138" s="227">
        <f t="shared" si="203"/>
        <v>4049.9999999999995</v>
      </c>
    </row>
    <row r="139" spans="2:40" s="43" customFormat="1" ht="16.5" x14ac:dyDescent="0.25">
      <c r="B139" s="59" t="s">
        <v>778</v>
      </c>
      <c r="C139" s="41" t="s">
        <v>779</v>
      </c>
      <c r="D139" s="70" t="s">
        <v>780</v>
      </c>
      <c r="E139" s="277" t="s">
        <v>118</v>
      </c>
      <c r="F139" s="277" t="s">
        <v>781</v>
      </c>
      <c r="G139" s="227">
        <v>3202.98</v>
      </c>
      <c r="H139" s="227">
        <f t="shared" si="201"/>
        <v>320.298</v>
      </c>
      <c r="I139" s="227">
        <f t="shared" si="202"/>
        <v>2882.6820000000002</v>
      </c>
      <c r="J139" s="256">
        <v>0</v>
      </c>
      <c r="K139" s="256">
        <v>0</v>
      </c>
      <c r="L139" s="256">
        <v>0</v>
      </c>
      <c r="M139" s="256">
        <v>0</v>
      </c>
      <c r="N139" s="256">
        <v>0</v>
      </c>
      <c r="O139" s="256">
        <v>0</v>
      </c>
      <c r="P139" s="256">
        <v>0</v>
      </c>
      <c r="Q139" s="256">
        <v>0</v>
      </c>
      <c r="R139" s="256">
        <v>0</v>
      </c>
      <c r="S139" s="256">
        <v>0</v>
      </c>
      <c r="T139" s="256">
        <v>0</v>
      </c>
      <c r="U139" s="256">
        <v>0</v>
      </c>
      <c r="V139" s="256">
        <v>0</v>
      </c>
      <c r="W139" s="256">
        <v>0</v>
      </c>
      <c r="X139" s="256">
        <v>0</v>
      </c>
      <c r="Y139" s="256">
        <v>0</v>
      </c>
      <c r="Z139" s="256">
        <v>0</v>
      </c>
      <c r="AA139" s="227">
        <v>66.349999999999994</v>
      </c>
      <c r="AB139" s="227">
        <v>578.16</v>
      </c>
      <c r="AC139" s="227">
        <v>576.58000000000004</v>
      </c>
      <c r="AD139" s="227">
        <v>576.58000000000004</v>
      </c>
      <c r="AE139" s="227">
        <v>576.58000000000004</v>
      </c>
      <c r="AF139" s="227">
        <v>508.43</v>
      </c>
      <c r="AG139" s="75">
        <v>0</v>
      </c>
      <c r="AH139" s="75"/>
      <c r="AI139" s="75"/>
      <c r="AJ139" s="75"/>
      <c r="AK139" s="227">
        <f t="shared" si="204"/>
        <v>2882.68</v>
      </c>
      <c r="AL139" s="227">
        <f t="shared" si="204"/>
        <v>2816.33</v>
      </c>
      <c r="AM139" s="227">
        <v>2882.68</v>
      </c>
      <c r="AN139" s="227">
        <f t="shared" si="203"/>
        <v>2882.68</v>
      </c>
    </row>
    <row r="140" spans="2:40" s="73" customFormat="1" ht="16.5" x14ac:dyDescent="0.25">
      <c r="B140" s="285" t="s">
        <v>782</v>
      </c>
      <c r="C140" s="41" t="s">
        <v>298</v>
      </c>
      <c r="D140" s="70" t="s">
        <v>1006</v>
      </c>
      <c r="E140" s="277" t="s">
        <v>118</v>
      </c>
      <c r="F140" s="277" t="s">
        <v>783</v>
      </c>
      <c r="G140" s="227">
        <v>4030.87</v>
      </c>
      <c r="H140" s="227">
        <f t="shared" si="201"/>
        <v>403.08699999999999</v>
      </c>
      <c r="I140" s="227">
        <f t="shared" si="202"/>
        <v>3627.7829999999999</v>
      </c>
      <c r="J140" s="256">
        <v>0</v>
      </c>
      <c r="K140" s="256">
        <v>0</v>
      </c>
      <c r="L140" s="256">
        <v>0</v>
      </c>
      <c r="M140" s="256">
        <v>0</v>
      </c>
      <c r="N140" s="256">
        <v>0</v>
      </c>
      <c r="O140" s="256">
        <v>0</v>
      </c>
      <c r="P140" s="256">
        <v>0</v>
      </c>
      <c r="Q140" s="256">
        <v>0</v>
      </c>
      <c r="R140" s="256">
        <v>0</v>
      </c>
      <c r="S140" s="256">
        <v>0</v>
      </c>
      <c r="T140" s="256">
        <v>0</v>
      </c>
      <c r="U140" s="256">
        <v>0</v>
      </c>
      <c r="V140" s="256">
        <v>0</v>
      </c>
      <c r="W140" s="256">
        <v>0</v>
      </c>
      <c r="X140" s="256">
        <v>0</v>
      </c>
      <c r="Y140" s="256">
        <v>0</v>
      </c>
      <c r="Z140" s="256">
        <v>0</v>
      </c>
      <c r="AA140" s="227"/>
      <c r="AB140" s="227">
        <v>435.31</v>
      </c>
      <c r="AC140" s="227">
        <v>725.52</v>
      </c>
      <c r="AD140" s="227">
        <v>725.52</v>
      </c>
      <c r="AE140" s="227">
        <v>725.52</v>
      </c>
      <c r="AF140" s="227">
        <v>3339.38</v>
      </c>
      <c r="AG140" s="227">
        <v>288.98</v>
      </c>
      <c r="AH140" s="227"/>
      <c r="AI140" s="227"/>
      <c r="AJ140" s="227"/>
      <c r="AK140" s="227">
        <v>3627.78</v>
      </c>
      <c r="AL140" s="227">
        <v>3627.78</v>
      </c>
      <c r="AM140" s="227">
        <v>3627.78</v>
      </c>
      <c r="AN140" s="227">
        <f t="shared" si="203"/>
        <v>3627.78</v>
      </c>
    </row>
    <row r="141" spans="2:40" s="73" customFormat="1" ht="33" x14ac:dyDescent="0.25">
      <c r="B141" s="48" t="s">
        <v>784</v>
      </c>
      <c r="C141" s="41" t="s">
        <v>679</v>
      </c>
      <c r="D141" s="72" t="s">
        <v>785</v>
      </c>
      <c r="E141" s="277" t="s">
        <v>592</v>
      </c>
      <c r="F141" s="277" t="s">
        <v>786</v>
      </c>
      <c r="G141" s="75">
        <v>1516</v>
      </c>
      <c r="H141" s="75">
        <f t="shared" si="201"/>
        <v>151.6</v>
      </c>
      <c r="I141" s="75">
        <f t="shared" si="202"/>
        <v>1364.4</v>
      </c>
      <c r="J141" s="256">
        <v>0</v>
      </c>
      <c r="K141" s="256">
        <v>0</v>
      </c>
      <c r="L141" s="256">
        <v>0</v>
      </c>
      <c r="M141" s="256">
        <v>0</v>
      </c>
      <c r="N141" s="256">
        <v>0</v>
      </c>
      <c r="O141" s="256">
        <v>0</v>
      </c>
      <c r="P141" s="256">
        <v>0</v>
      </c>
      <c r="Q141" s="256">
        <v>0</v>
      </c>
      <c r="R141" s="256">
        <v>0</v>
      </c>
      <c r="S141" s="75">
        <v>157.02000000000001</v>
      </c>
      <c r="T141" s="48">
        <v>272.91000000000003</v>
      </c>
      <c r="U141" s="48">
        <v>272.91000000000003</v>
      </c>
      <c r="V141" s="48">
        <v>272.91000000000003</v>
      </c>
      <c r="W141" s="48">
        <f t="shared" ref="W141:W155" si="205">O141+P141+Q141+R141+S141+T141+U141+V141</f>
        <v>975.75000000000023</v>
      </c>
      <c r="X141" s="256">
        <f t="shared" ref="X141:X155" si="206">ROUND((I141/5/365*31),2)</f>
        <v>23.18</v>
      </c>
      <c r="Y141" s="256">
        <f t="shared" ref="Y141:Y155" si="207">ROUND((I141/5/365*29),2)</f>
        <v>21.68</v>
      </c>
      <c r="Z141" s="256">
        <f t="shared" ref="Z141:Z155" si="208">ROUND((I141/5/365*31),2)</f>
        <v>23.18</v>
      </c>
      <c r="AA141" s="256">
        <f t="shared" ref="AA141:AA155" si="209">ROUND((I141/5/365*30),2)</f>
        <v>22.43</v>
      </c>
      <c r="AB141" s="256">
        <f t="shared" ref="AB141:AB155" si="210">ROUND((I141/5/365*31),2)</f>
        <v>23.18</v>
      </c>
      <c r="AC141" s="256">
        <f t="shared" ref="AC141:AC155" si="211">ROUND((I141/5/365*30),2)</f>
        <v>22.43</v>
      </c>
      <c r="AD141" s="256">
        <f t="shared" ref="AD141:AD155" si="212">ROUND((I141/5/365*31),2)</f>
        <v>23.18</v>
      </c>
      <c r="AE141" s="48">
        <f t="shared" ref="AE141:AE155" si="213">ROUND((I141/5/365*31),2)</f>
        <v>23.18</v>
      </c>
      <c r="AF141" s="227">
        <f t="shared" ref="AF141:AF155" si="214">ROUND((I141/5/365*30),2)</f>
        <v>22.43</v>
      </c>
      <c r="AG141" s="256">
        <f t="shared" ref="AG141:AG155" si="215">ROUND((I141/5/365*31),2)</f>
        <v>23.18</v>
      </c>
      <c r="AH141" s="256"/>
      <c r="AI141" s="256"/>
      <c r="AJ141" s="256"/>
      <c r="AK141" s="256">
        <v>1364.4</v>
      </c>
      <c r="AL141" s="256">
        <v>1364.4</v>
      </c>
      <c r="AM141" s="256">
        <v>1364.4</v>
      </c>
      <c r="AN141" s="227">
        <f t="shared" si="203"/>
        <v>1364.4</v>
      </c>
    </row>
    <row r="142" spans="2:40" s="73" customFormat="1" ht="33" x14ac:dyDescent="0.25">
      <c r="B142" s="48" t="s">
        <v>784</v>
      </c>
      <c r="C142" s="41" t="s">
        <v>679</v>
      </c>
      <c r="D142" s="72" t="s">
        <v>787</v>
      </c>
      <c r="E142" s="277" t="s">
        <v>113</v>
      </c>
      <c r="F142" s="277" t="s">
        <v>788</v>
      </c>
      <c r="G142" s="75">
        <v>1516</v>
      </c>
      <c r="H142" s="75">
        <f t="shared" si="201"/>
        <v>151.6</v>
      </c>
      <c r="I142" s="75">
        <f t="shared" si="202"/>
        <v>1364.4</v>
      </c>
      <c r="J142" s="256">
        <v>0</v>
      </c>
      <c r="K142" s="256">
        <v>0</v>
      </c>
      <c r="L142" s="256">
        <v>0</v>
      </c>
      <c r="M142" s="256">
        <v>0</v>
      </c>
      <c r="N142" s="256">
        <v>0</v>
      </c>
      <c r="O142" s="256">
        <v>0</v>
      </c>
      <c r="P142" s="256">
        <v>0</v>
      </c>
      <c r="Q142" s="256">
        <v>0</v>
      </c>
      <c r="R142" s="256">
        <v>0</v>
      </c>
      <c r="S142" s="75">
        <v>157.02000000000001</v>
      </c>
      <c r="T142" s="75">
        <v>272.91000000000003</v>
      </c>
      <c r="U142" s="75">
        <v>272.91000000000003</v>
      </c>
      <c r="V142" s="75">
        <v>272.91000000000003</v>
      </c>
      <c r="W142" s="75">
        <f t="shared" si="205"/>
        <v>975.75000000000023</v>
      </c>
      <c r="X142" s="75">
        <f t="shared" si="206"/>
        <v>23.18</v>
      </c>
      <c r="Y142" s="75">
        <f t="shared" si="207"/>
        <v>21.68</v>
      </c>
      <c r="Z142" s="256">
        <f t="shared" si="208"/>
        <v>23.18</v>
      </c>
      <c r="AA142" s="256">
        <f t="shared" si="209"/>
        <v>22.43</v>
      </c>
      <c r="AB142" s="256">
        <f t="shared" si="210"/>
        <v>23.18</v>
      </c>
      <c r="AC142" s="256">
        <f t="shared" si="211"/>
        <v>22.43</v>
      </c>
      <c r="AD142" s="256">
        <f t="shared" si="212"/>
        <v>23.18</v>
      </c>
      <c r="AE142" s="256">
        <f t="shared" si="213"/>
        <v>23.18</v>
      </c>
      <c r="AF142" s="227">
        <f t="shared" si="214"/>
        <v>22.43</v>
      </c>
      <c r="AG142" s="256">
        <f t="shared" si="215"/>
        <v>23.18</v>
      </c>
      <c r="AH142" s="256"/>
      <c r="AI142" s="256"/>
      <c r="AJ142" s="256"/>
      <c r="AK142" s="256">
        <v>1364.4</v>
      </c>
      <c r="AL142" s="256">
        <v>1364.4</v>
      </c>
      <c r="AM142" s="256">
        <v>1364.4</v>
      </c>
      <c r="AN142" s="227">
        <f>SUM(AK142)</f>
        <v>1364.4</v>
      </c>
    </row>
    <row r="143" spans="2:40" s="73" customFormat="1" ht="24.75" x14ac:dyDescent="0.25">
      <c r="B143" s="48" t="s">
        <v>784</v>
      </c>
      <c r="C143" s="41" t="s">
        <v>679</v>
      </c>
      <c r="D143" s="72" t="s">
        <v>789</v>
      </c>
      <c r="E143" s="277" t="s">
        <v>103</v>
      </c>
      <c r="F143" s="277" t="s">
        <v>790</v>
      </c>
      <c r="G143" s="75">
        <v>1516</v>
      </c>
      <c r="H143" s="75">
        <f t="shared" si="201"/>
        <v>151.6</v>
      </c>
      <c r="I143" s="75">
        <f t="shared" si="202"/>
        <v>1364.4</v>
      </c>
      <c r="J143" s="256">
        <v>0</v>
      </c>
      <c r="K143" s="256">
        <v>0</v>
      </c>
      <c r="L143" s="256">
        <v>0</v>
      </c>
      <c r="M143" s="256">
        <v>0</v>
      </c>
      <c r="N143" s="256">
        <v>0</v>
      </c>
      <c r="O143" s="256">
        <v>0</v>
      </c>
      <c r="P143" s="256">
        <v>0</v>
      </c>
      <c r="Q143" s="256">
        <v>0</v>
      </c>
      <c r="R143" s="256">
        <v>0</v>
      </c>
      <c r="S143" s="75">
        <v>157.02000000000001</v>
      </c>
      <c r="T143" s="75">
        <v>272.91000000000003</v>
      </c>
      <c r="U143" s="75">
        <v>272.91000000000003</v>
      </c>
      <c r="V143" s="75">
        <v>272.91000000000003</v>
      </c>
      <c r="W143" s="75">
        <f t="shared" si="205"/>
        <v>975.75000000000023</v>
      </c>
      <c r="X143" s="75">
        <f t="shared" si="206"/>
        <v>23.18</v>
      </c>
      <c r="Y143" s="75">
        <f t="shared" si="207"/>
        <v>21.68</v>
      </c>
      <c r="Z143" s="256">
        <f t="shared" si="208"/>
        <v>23.18</v>
      </c>
      <c r="AA143" s="256">
        <f t="shared" si="209"/>
        <v>22.43</v>
      </c>
      <c r="AB143" s="256">
        <f t="shared" si="210"/>
        <v>23.18</v>
      </c>
      <c r="AC143" s="256">
        <f t="shared" si="211"/>
        <v>22.43</v>
      </c>
      <c r="AD143" s="256">
        <f t="shared" si="212"/>
        <v>23.18</v>
      </c>
      <c r="AE143" s="256">
        <f t="shared" si="213"/>
        <v>23.18</v>
      </c>
      <c r="AF143" s="227">
        <f t="shared" si="214"/>
        <v>22.43</v>
      </c>
      <c r="AG143" s="256">
        <f t="shared" si="215"/>
        <v>23.18</v>
      </c>
      <c r="AH143" s="256"/>
      <c r="AI143" s="256"/>
      <c r="AJ143" s="256"/>
      <c r="AK143" s="256">
        <v>1364.4</v>
      </c>
      <c r="AL143" s="256">
        <v>1364.4</v>
      </c>
      <c r="AM143" s="256">
        <v>1364.4</v>
      </c>
      <c r="AN143" s="227">
        <f t="shared" si="203"/>
        <v>1364.4</v>
      </c>
    </row>
    <row r="144" spans="2:40" s="73" customFormat="1" ht="24.75" x14ac:dyDescent="0.25">
      <c r="B144" s="48" t="s">
        <v>784</v>
      </c>
      <c r="C144" s="41" t="s">
        <v>679</v>
      </c>
      <c r="D144" s="72" t="s">
        <v>791</v>
      </c>
      <c r="E144" s="277" t="s">
        <v>592</v>
      </c>
      <c r="F144" s="277" t="s">
        <v>792</v>
      </c>
      <c r="G144" s="75">
        <v>1516</v>
      </c>
      <c r="H144" s="75">
        <f t="shared" si="201"/>
        <v>151.6</v>
      </c>
      <c r="I144" s="75">
        <f t="shared" si="202"/>
        <v>1364.4</v>
      </c>
      <c r="J144" s="256">
        <v>0</v>
      </c>
      <c r="K144" s="256">
        <v>0</v>
      </c>
      <c r="L144" s="256">
        <v>0</v>
      </c>
      <c r="M144" s="256">
        <v>0</v>
      </c>
      <c r="N144" s="256">
        <v>0</v>
      </c>
      <c r="O144" s="256">
        <v>0</v>
      </c>
      <c r="P144" s="256">
        <v>0</v>
      </c>
      <c r="Q144" s="256">
        <v>0</v>
      </c>
      <c r="R144" s="256">
        <v>0</v>
      </c>
      <c r="S144" s="75">
        <v>157.02000000000001</v>
      </c>
      <c r="T144" s="75">
        <v>272.91000000000003</v>
      </c>
      <c r="U144" s="75">
        <v>272.91000000000003</v>
      </c>
      <c r="V144" s="75">
        <v>272.91000000000003</v>
      </c>
      <c r="W144" s="75">
        <f t="shared" si="205"/>
        <v>975.75000000000023</v>
      </c>
      <c r="X144" s="75">
        <f t="shared" si="206"/>
        <v>23.18</v>
      </c>
      <c r="Y144" s="75">
        <f t="shared" si="207"/>
        <v>21.68</v>
      </c>
      <c r="Z144" s="256">
        <f t="shared" si="208"/>
        <v>23.18</v>
      </c>
      <c r="AA144" s="256">
        <f t="shared" si="209"/>
        <v>22.43</v>
      </c>
      <c r="AB144" s="256">
        <f t="shared" si="210"/>
        <v>23.18</v>
      </c>
      <c r="AC144" s="256">
        <f t="shared" si="211"/>
        <v>22.43</v>
      </c>
      <c r="AD144" s="256">
        <f t="shared" si="212"/>
        <v>23.18</v>
      </c>
      <c r="AE144" s="256">
        <f t="shared" si="213"/>
        <v>23.18</v>
      </c>
      <c r="AF144" s="227">
        <f t="shared" si="214"/>
        <v>22.43</v>
      </c>
      <c r="AG144" s="256">
        <f t="shared" si="215"/>
        <v>23.18</v>
      </c>
      <c r="AH144" s="256"/>
      <c r="AI144" s="256"/>
      <c r="AJ144" s="256"/>
      <c r="AK144" s="256">
        <v>1364.4</v>
      </c>
      <c r="AL144" s="256">
        <v>1364.4</v>
      </c>
      <c r="AM144" s="256">
        <v>1364.4</v>
      </c>
      <c r="AN144" s="227">
        <f t="shared" si="203"/>
        <v>1364.4</v>
      </c>
    </row>
    <row r="145" spans="2:40" s="73" customFormat="1" ht="24.75" x14ac:dyDescent="0.25">
      <c r="B145" s="48" t="s">
        <v>784</v>
      </c>
      <c r="C145" s="41" t="s">
        <v>679</v>
      </c>
      <c r="D145" s="70" t="s">
        <v>793</v>
      </c>
      <c r="E145" s="277" t="s">
        <v>113</v>
      </c>
      <c r="F145" s="277" t="s">
        <v>794</v>
      </c>
      <c r="G145" s="75">
        <v>1516</v>
      </c>
      <c r="H145" s="75">
        <f t="shared" si="201"/>
        <v>151.6</v>
      </c>
      <c r="I145" s="75">
        <f t="shared" si="202"/>
        <v>1364.4</v>
      </c>
      <c r="J145" s="256">
        <v>0</v>
      </c>
      <c r="K145" s="256">
        <v>0</v>
      </c>
      <c r="L145" s="256">
        <v>0</v>
      </c>
      <c r="M145" s="256">
        <v>0</v>
      </c>
      <c r="N145" s="256">
        <v>0</v>
      </c>
      <c r="O145" s="256">
        <v>0</v>
      </c>
      <c r="P145" s="256">
        <v>0</v>
      </c>
      <c r="Q145" s="256">
        <v>0</v>
      </c>
      <c r="R145" s="256">
        <v>0</v>
      </c>
      <c r="S145" s="75">
        <v>157.02000000000001</v>
      </c>
      <c r="T145" s="75">
        <v>272.91000000000003</v>
      </c>
      <c r="U145" s="75">
        <v>272.91000000000003</v>
      </c>
      <c r="V145" s="75">
        <v>272.91000000000003</v>
      </c>
      <c r="W145" s="75">
        <f t="shared" si="205"/>
        <v>975.75000000000023</v>
      </c>
      <c r="X145" s="75">
        <f t="shared" si="206"/>
        <v>23.18</v>
      </c>
      <c r="Y145" s="75">
        <f t="shared" si="207"/>
        <v>21.68</v>
      </c>
      <c r="Z145" s="256">
        <f t="shared" si="208"/>
        <v>23.18</v>
      </c>
      <c r="AA145" s="256">
        <f t="shared" si="209"/>
        <v>22.43</v>
      </c>
      <c r="AB145" s="256">
        <f t="shared" si="210"/>
        <v>23.18</v>
      </c>
      <c r="AC145" s="256">
        <f t="shared" si="211"/>
        <v>22.43</v>
      </c>
      <c r="AD145" s="256">
        <f t="shared" si="212"/>
        <v>23.18</v>
      </c>
      <c r="AE145" s="256">
        <f t="shared" si="213"/>
        <v>23.18</v>
      </c>
      <c r="AF145" s="227">
        <f t="shared" si="214"/>
        <v>22.43</v>
      </c>
      <c r="AG145" s="256">
        <f t="shared" si="215"/>
        <v>23.18</v>
      </c>
      <c r="AH145" s="256"/>
      <c r="AI145" s="256"/>
      <c r="AJ145" s="256"/>
      <c r="AK145" s="256">
        <v>1364.4</v>
      </c>
      <c r="AL145" s="256">
        <v>1364.4</v>
      </c>
      <c r="AM145" s="256">
        <v>1364.4</v>
      </c>
      <c r="AN145" s="227">
        <f t="shared" si="203"/>
        <v>1364.4</v>
      </c>
    </row>
    <row r="146" spans="2:40" s="73" customFormat="1" ht="24.75" x14ac:dyDescent="0.25">
      <c r="B146" s="48" t="s">
        <v>784</v>
      </c>
      <c r="C146" s="41" t="s">
        <v>679</v>
      </c>
      <c r="D146" s="72" t="s">
        <v>795</v>
      </c>
      <c r="E146" s="226" t="s">
        <v>200</v>
      </c>
      <c r="F146" s="226" t="s">
        <v>796</v>
      </c>
      <c r="G146" s="75">
        <v>1516</v>
      </c>
      <c r="H146" s="75">
        <f t="shared" si="201"/>
        <v>151.6</v>
      </c>
      <c r="I146" s="75">
        <f t="shared" si="202"/>
        <v>1364.4</v>
      </c>
      <c r="J146" s="256">
        <v>0</v>
      </c>
      <c r="K146" s="256">
        <v>0</v>
      </c>
      <c r="L146" s="256">
        <v>0</v>
      </c>
      <c r="M146" s="256">
        <v>0</v>
      </c>
      <c r="N146" s="256">
        <v>0</v>
      </c>
      <c r="O146" s="256">
        <v>0</v>
      </c>
      <c r="P146" s="256">
        <v>0</v>
      </c>
      <c r="Q146" s="256">
        <v>0</v>
      </c>
      <c r="R146" s="256">
        <v>0</v>
      </c>
      <c r="S146" s="75">
        <v>157.02000000000001</v>
      </c>
      <c r="T146" s="75">
        <v>272.91000000000003</v>
      </c>
      <c r="U146" s="75">
        <v>272.91000000000003</v>
      </c>
      <c r="V146" s="75">
        <v>272.91000000000003</v>
      </c>
      <c r="W146" s="75">
        <f t="shared" si="205"/>
        <v>975.75000000000023</v>
      </c>
      <c r="X146" s="75">
        <f t="shared" si="206"/>
        <v>23.18</v>
      </c>
      <c r="Y146" s="75">
        <f t="shared" si="207"/>
        <v>21.68</v>
      </c>
      <c r="Z146" s="256">
        <f t="shared" si="208"/>
        <v>23.18</v>
      </c>
      <c r="AA146" s="256">
        <f t="shared" si="209"/>
        <v>22.43</v>
      </c>
      <c r="AB146" s="256">
        <f t="shared" si="210"/>
        <v>23.18</v>
      </c>
      <c r="AC146" s="256">
        <f t="shared" si="211"/>
        <v>22.43</v>
      </c>
      <c r="AD146" s="256">
        <f t="shared" si="212"/>
        <v>23.18</v>
      </c>
      <c r="AE146" s="256">
        <f t="shared" si="213"/>
        <v>23.18</v>
      </c>
      <c r="AF146" s="227">
        <f t="shared" si="214"/>
        <v>22.43</v>
      </c>
      <c r="AG146" s="256">
        <f t="shared" si="215"/>
        <v>23.18</v>
      </c>
      <c r="AH146" s="256"/>
      <c r="AI146" s="256"/>
      <c r="AJ146" s="256"/>
      <c r="AK146" s="256">
        <v>1364.4</v>
      </c>
      <c r="AL146" s="256">
        <v>1364.4</v>
      </c>
      <c r="AM146" s="256">
        <v>1364.4</v>
      </c>
      <c r="AN146" s="227">
        <f t="shared" si="203"/>
        <v>1364.4</v>
      </c>
    </row>
    <row r="147" spans="2:40" s="73" customFormat="1" ht="24.75" x14ac:dyDescent="0.25">
      <c r="B147" s="48" t="s">
        <v>784</v>
      </c>
      <c r="C147" s="41" t="s">
        <v>679</v>
      </c>
      <c r="D147" s="70" t="s">
        <v>797</v>
      </c>
      <c r="E147" s="226" t="s">
        <v>319</v>
      </c>
      <c r="F147" s="226" t="s">
        <v>798</v>
      </c>
      <c r="G147" s="75">
        <v>1516</v>
      </c>
      <c r="H147" s="75">
        <f t="shared" si="201"/>
        <v>151.6</v>
      </c>
      <c r="I147" s="75">
        <f t="shared" si="202"/>
        <v>1364.4</v>
      </c>
      <c r="J147" s="256">
        <v>0</v>
      </c>
      <c r="K147" s="256">
        <v>0</v>
      </c>
      <c r="L147" s="256">
        <v>0</v>
      </c>
      <c r="M147" s="256">
        <v>0</v>
      </c>
      <c r="N147" s="256">
        <v>0</v>
      </c>
      <c r="O147" s="256">
        <v>0</v>
      </c>
      <c r="P147" s="256">
        <v>0</v>
      </c>
      <c r="Q147" s="256">
        <v>0</v>
      </c>
      <c r="R147" s="256">
        <v>0</v>
      </c>
      <c r="S147" s="75">
        <v>157.02000000000001</v>
      </c>
      <c r="T147" s="75">
        <v>272.91000000000003</v>
      </c>
      <c r="U147" s="75">
        <v>272.91000000000003</v>
      </c>
      <c r="V147" s="75">
        <v>272.91000000000003</v>
      </c>
      <c r="W147" s="75">
        <f t="shared" si="205"/>
        <v>975.75000000000023</v>
      </c>
      <c r="X147" s="75">
        <f t="shared" si="206"/>
        <v>23.18</v>
      </c>
      <c r="Y147" s="75">
        <f t="shared" si="207"/>
        <v>21.68</v>
      </c>
      <c r="Z147" s="256">
        <f t="shared" si="208"/>
        <v>23.18</v>
      </c>
      <c r="AA147" s="256">
        <f t="shared" si="209"/>
        <v>22.43</v>
      </c>
      <c r="AB147" s="256">
        <f t="shared" si="210"/>
        <v>23.18</v>
      </c>
      <c r="AC147" s="256">
        <f t="shared" si="211"/>
        <v>22.43</v>
      </c>
      <c r="AD147" s="256">
        <f t="shared" si="212"/>
        <v>23.18</v>
      </c>
      <c r="AE147" s="256">
        <f t="shared" si="213"/>
        <v>23.18</v>
      </c>
      <c r="AF147" s="227">
        <f t="shared" si="214"/>
        <v>22.43</v>
      </c>
      <c r="AG147" s="256">
        <f t="shared" si="215"/>
        <v>23.18</v>
      </c>
      <c r="AH147" s="256"/>
      <c r="AI147" s="256"/>
      <c r="AJ147" s="256"/>
      <c r="AK147" s="256">
        <v>1364.4</v>
      </c>
      <c r="AL147" s="256">
        <v>1364.4</v>
      </c>
      <c r="AM147" s="256">
        <v>1364.4</v>
      </c>
      <c r="AN147" s="227">
        <f t="shared" si="203"/>
        <v>1364.4</v>
      </c>
    </row>
    <row r="148" spans="2:40" s="73" customFormat="1" ht="24.75" x14ac:dyDescent="0.25">
      <c r="B148" s="48" t="s">
        <v>784</v>
      </c>
      <c r="C148" s="41" t="s">
        <v>679</v>
      </c>
      <c r="D148" s="70" t="s">
        <v>799</v>
      </c>
      <c r="E148" s="226" t="s">
        <v>113</v>
      </c>
      <c r="F148" s="226" t="s">
        <v>800</v>
      </c>
      <c r="G148" s="75">
        <v>1516</v>
      </c>
      <c r="H148" s="75">
        <f t="shared" si="201"/>
        <v>151.6</v>
      </c>
      <c r="I148" s="75">
        <f t="shared" si="202"/>
        <v>1364.4</v>
      </c>
      <c r="J148" s="256">
        <v>0</v>
      </c>
      <c r="K148" s="256">
        <v>0</v>
      </c>
      <c r="L148" s="256">
        <v>0</v>
      </c>
      <c r="M148" s="256">
        <v>0</v>
      </c>
      <c r="N148" s="256">
        <v>0</v>
      </c>
      <c r="O148" s="256">
        <v>0</v>
      </c>
      <c r="P148" s="256">
        <v>0</v>
      </c>
      <c r="Q148" s="256">
        <v>0</v>
      </c>
      <c r="R148" s="256">
        <v>0</v>
      </c>
      <c r="S148" s="75">
        <v>157.02000000000001</v>
      </c>
      <c r="T148" s="75">
        <v>272.91000000000003</v>
      </c>
      <c r="U148" s="75">
        <v>272.91000000000003</v>
      </c>
      <c r="V148" s="75">
        <v>272.91000000000003</v>
      </c>
      <c r="W148" s="75">
        <f t="shared" si="205"/>
        <v>975.75000000000023</v>
      </c>
      <c r="X148" s="75">
        <f t="shared" si="206"/>
        <v>23.18</v>
      </c>
      <c r="Y148" s="75">
        <f t="shared" si="207"/>
        <v>21.68</v>
      </c>
      <c r="Z148" s="256">
        <f t="shared" si="208"/>
        <v>23.18</v>
      </c>
      <c r="AA148" s="256">
        <f t="shared" si="209"/>
        <v>22.43</v>
      </c>
      <c r="AB148" s="256">
        <f t="shared" si="210"/>
        <v>23.18</v>
      </c>
      <c r="AC148" s="256">
        <f t="shared" si="211"/>
        <v>22.43</v>
      </c>
      <c r="AD148" s="256">
        <f t="shared" si="212"/>
        <v>23.18</v>
      </c>
      <c r="AE148" s="256">
        <f t="shared" si="213"/>
        <v>23.18</v>
      </c>
      <c r="AF148" s="227">
        <f t="shared" si="214"/>
        <v>22.43</v>
      </c>
      <c r="AG148" s="256">
        <f t="shared" si="215"/>
        <v>23.18</v>
      </c>
      <c r="AH148" s="256"/>
      <c r="AI148" s="256"/>
      <c r="AJ148" s="256"/>
      <c r="AK148" s="256">
        <v>1364.4</v>
      </c>
      <c r="AL148" s="256">
        <v>1364.4</v>
      </c>
      <c r="AM148" s="256">
        <v>1364.4</v>
      </c>
      <c r="AN148" s="227">
        <f t="shared" si="203"/>
        <v>1364.4</v>
      </c>
    </row>
    <row r="149" spans="2:40" s="73" customFormat="1" ht="57.75" x14ac:dyDescent="0.25">
      <c r="B149" s="48" t="s">
        <v>784</v>
      </c>
      <c r="C149" s="41" t="s">
        <v>679</v>
      </c>
      <c r="D149" s="72" t="s">
        <v>801</v>
      </c>
      <c r="E149" s="226" t="s">
        <v>934</v>
      </c>
      <c r="F149" s="226" t="s">
        <v>802</v>
      </c>
      <c r="G149" s="75">
        <v>1516</v>
      </c>
      <c r="H149" s="75">
        <f t="shared" si="201"/>
        <v>151.6</v>
      </c>
      <c r="I149" s="75">
        <f t="shared" si="202"/>
        <v>1364.4</v>
      </c>
      <c r="J149" s="256">
        <v>0</v>
      </c>
      <c r="K149" s="256">
        <v>0</v>
      </c>
      <c r="L149" s="256">
        <v>0</v>
      </c>
      <c r="M149" s="256">
        <v>0</v>
      </c>
      <c r="N149" s="256">
        <v>0</v>
      </c>
      <c r="O149" s="256">
        <v>0</v>
      </c>
      <c r="P149" s="256">
        <v>0</v>
      </c>
      <c r="Q149" s="256">
        <v>0</v>
      </c>
      <c r="R149" s="256">
        <v>0</v>
      </c>
      <c r="S149" s="75">
        <v>157.02000000000001</v>
      </c>
      <c r="T149" s="75">
        <v>272.91000000000003</v>
      </c>
      <c r="U149" s="75">
        <v>272.91000000000003</v>
      </c>
      <c r="V149" s="75">
        <v>272.91000000000003</v>
      </c>
      <c r="W149" s="75">
        <f t="shared" si="205"/>
        <v>975.75000000000023</v>
      </c>
      <c r="X149" s="75">
        <f t="shared" si="206"/>
        <v>23.18</v>
      </c>
      <c r="Y149" s="75">
        <f t="shared" si="207"/>
        <v>21.68</v>
      </c>
      <c r="Z149" s="256">
        <f t="shared" si="208"/>
        <v>23.18</v>
      </c>
      <c r="AA149" s="256">
        <f t="shared" si="209"/>
        <v>22.43</v>
      </c>
      <c r="AB149" s="256">
        <f t="shared" si="210"/>
        <v>23.18</v>
      </c>
      <c r="AC149" s="256">
        <f t="shared" si="211"/>
        <v>22.43</v>
      </c>
      <c r="AD149" s="256">
        <f t="shared" si="212"/>
        <v>23.18</v>
      </c>
      <c r="AE149" s="256">
        <f t="shared" si="213"/>
        <v>23.18</v>
      </c>
      <c r="AF149" s="227">
        <f t="shared" si="214"/>
        <v>22.43</v>
      </c>
      <c r="AG149" s="256">
        <f t="shared" si="215"/>
        <v>23.18</v>
      </c>
      <c r="AH149" s="256"/>
      <c r="AI149" s="256"/>
      <c r="AJ149" s="256"/>
      <c r="AK149" s="256">
        <v>1364.4</v>
      </c>
      <c r="AL149" s="256">
        <v>1364.4</v>
      </c>
      <c r="AM149" s="256">
        <v>1364.4</v>
      </c>
      <c r="AN149" s="227">
        <f t="shared" si="203"/>
        <v>1364.4</v>
      </c>
    </row>
    <row r="150" spans="2:40" s="73" customFormat="1" ht="24.75" x14ac:dyDescent="0.25">
      <c r="B150" s="48" t="s">
        <v>784</v>
      </c>
      <c r="C150" s="41" t="s">
        <v>679</v>
      </c>
      <c r="D150" s="72" t="s">
        <v>803</v>
      </c>
      <c r="E150" s="226" t="s">
        <v>192</v>
      </c>
      <c r="F150" s="226" t="s">
        <v>804</v>
      </c>
      <c r="G150" s="75">
        <v>1516</v>
      </c>
      <c r="H150" s="75">
        <f t="shared" si="201"/>
        <v>151.6</v>
      </c>
      <c r="I150" s="75">
        <f t="shared" si="202"/>
        <v>1364.4</v>
      </c>
      <c r="J150" s="256">
        <v>0</v>
      </c>
      <c r="K150" s="256">
        <v>0</v>
      </c>
      <c r="L150" s="256">
        <v>0</v>
      </c>
      <c r="M150" s="256">
        <v>0</v>
      </c>
      <c r="N150" s="256">
        <v>0</v>
      </c>
      <c r="O150" s="256">
        <v>0</v>
      </c>
      <c r="P150" s="256">
        <v>0</v>
      </c>
      <c r="Q150" s="256">
        <v>0</v>
      </c>
      <c r="R150" s="256">
        <v>0</v>
      </c>
      <c r="S150" s="75">
        <v>157.02000000000001</v>
      </c>
      <c r="T150" s="75">
        <v>272.91000000000003</v>
      </c>
      <c r="U150" s="75">
        <v>272.91000000000003</v>
      </c>
      <c r="V150" s="75">
        <v>272.91000000000003</v>
      </c>
      <c r="W150" s="75">
        <f t="shared" si="205"/>
        <v>975.75000000000023</v>
      </c>
      <c r="X150" s="75">
        <f t="shared" si="206"/>
        <v>23.18</v>
      </c>
      <c r="Y150" s="75">
        <f t="shared" si="207"/>
        <v>21.68</v>
      </c>
      <c r="Z150" s="256">
        <f t="shared" si="208"/>
        <v>23.18</v>
      </c>
      <c r="AA150" s="256">
        <f t="shared" si="209"/>
        <v>22.43</v>
      </c>
      <c r="AB150" s="256">
        <f t="shared" si="210"/>
        <v>23.18</v>
      </c>
      <c r="AC150" s="256">
        <f t="shared" si="211"/>
        <v>22.43</v>
      </c>
      <c r="AD150" s="256">
        <f t="shared" si="212"/>
        <v>23.18</v>
      </c>
      <c r="AE150" s="256">
        <f t="shared" si="213"/>
        <v>23.18</v>
      </c>
      <c r="AF150" s="227">
        <f t="shared" si="214"/>
        <v>22.43</v>
      </c>
      <c r="AG150" s="256">
        <f t="shared" si="215"/>
        <v>23.18</v>
      </c>
      <c r="AH150" s="256"/>
      <c r="AI150" s="256"/>
      <c r="AJ150" s="256"/>
      <c r="AK150" s="256">
        <v>1364.4</v>
      </c>
      <c r="AL150" s="256">
        <v>1364.4</v>
      </c>
      <c r="AM150" s="256">
        <v>1364.4</v>
      </c>
      <c r="AN150" s="227">
        <f t="shared" si="203"/>
        <v>1364.4</v>
      </c>
    </row>
    <row r="151" spans="2:40" s="73" customFormat="1" ht="24.75" x14ac:dyDescent="0.25">
      <c r="B151" s="48" t="s">
        <v>784</v>
      </c>
      <c r="C151" s="41" t="s">
        <v>679</v>
      </c>
      <c r="D151" s="72" t="s">
        <v>805</v>
      </c>
      <c r="E151" s="226" t="s">
        <v>983</v>
      </c>
      <c r="F151" s="226" t="s">
        <v>807</v>
      </c>
      <c r="G151" s="75">
        <v>1516</v>
      </c>
      <c r="H151" s="75">
        <f t="shared" si="201"/>
        <v>151.6</v>
      </c>
      <c r="I151" s="75">
        <f t="shared" si="202"/>
        <v>1364.4</v>
      </c>
      <c r="J151" s="256">
        <v>0</v>
      </c>
      <c r="K151" s="256">
        <v>0</v>
      </c>
      <c r="L151" s="256">
        <v>0</v>
      </c>
      <c r="M151" s="256">
        <v>0</v>
      </c>
      <c r="N151" s="256">
        <v>0</v>
      </c>
      <c r="O151" s="256">
        <v>0</v>
      </c>
      <c r="P151" s="256">
        <v>0</v>
      </c>
      <c r="Q151" s="256">
        <v>0</v>
      </c>
      <c r="R151" s="256">
        <v>0</v>
      </c>
      <c r="S151" s="75">
        <v>157.02000000000001</v>
      </c>
      <c r="T151" s="75">
        <v>272.91000000000003</v>
      </c>
      <c r="U151" s="75">
        <v>272.91000000000003</v>
      </c>
      <c r="V151" s="75">
        <v>272.91000000000003</v>
      </c>
      <c r="W151" s="75">
        <f t="shared" si="205"/>
        <v>975.75000000000023</v>
      </c>
      <c r="X151" s="75">
        <f t="shared" si="206"/>
        <v>23.18</v>
      </c>
      <c r="Y151" s="75">
        <f t="shared" si="207"/>
        <v>21.68</v>
      </c>
      <c r="Z151" s="256">
        <f t="shared" si="208"/>
        <v>23.18</v>
      </c>
      <c r="AA151" s="256">
        <f t="shared" si="209"/>
        <v>22.43</v>
      </c>
      <c r="AB151" s="256">
        <f t="shared" si="210"/>
        <v>23.18</v>
      </c>
      <c r="AC151" s="256">
        <f t="shared" si="211"/>
        <v>22.43</v>
      </c>
      <c r="AD151" s="256">
        <f t="shared" si="212"/>
        <v>23.18</v>
      </c>
      <c r="AE151" s="256">
        <f t="shared" si="213"/>
        <v>23.18</v>
      </c>
      <c r="AF151" s="227">
        <f t="shared" si="214"/>
        <v>22.43</v>
      </c>
      <c r="AG151" s="256">
        <f t="shared" si="215"/>
        <v>23.18</v>
      </c>
      <c r="AH151" s="256"/>
      <c r="AI151" s="256"/>
      <c r="AJ151" s="256"/>
      <c r="AK151" s="256">
        <v>1364.4</v>
      </c>
      <c r="AL151" s="256">
        <v>1364.4</v>
      </c>
      <c r="AM151" s="256">
        <v>1364.4</v>
      </c>
      <c r="AN151" s="227">
        <f t="shared" si="203"/>
        <v>1364.4</v>
      </c>
    </row>
    <row r="152" spans="2:40" s="73" customFormat="1" ht="24.75" x14ac:dyDescent="0.25">
      <c r="B152" s="48" t="s">
        <v>784</v>
      </c>
      <c r="C152" s="41" t="s">
        <v>679</v>
      </c>
      <c r="D152" s="72" t="s">
        <v>808</v>
      </c>
      <c r="E152" s="226" t="s">
        <v>103</v>
      </c>
      <c r="F152" s="226" t="s">
        <v>809</v>
      </c>
      <c r="G152" s="75">
        <v>1516</v>
      </c>
      <c r="H152" s="75">
        <f t="shared" si="201"/>
        <v>151.6</v>
      </c>
      <c r="I152" s="75">
        <f t="shared" si="202"/>
        <v>1364.4</v>
      </c>
      <c r="J152" s="256">
        <v>0</v>
      </c>
      <c r="K152" s="256">
        <v>0</v>
      </c>
      <c r="L152" s="256">
        <v>0</v>
      </c>
      <c r="M152" s="256">
        <v>0</v>
      </c>
      <c r="N152" s="256">
        <v>0</v>
      </c>
      <c r="O152" s="256">
        <v>0</v>
      </c>
      <c r="P152" s="256">
        <v>0</v>
      </c>
      <c r="Q152" s="256">
        <v>0</v>
      </c>
      <c r="R152" s="256">
        <v>0</v>
      </c>
      <c r="S152" s="75">
        <v>157.02000000000001</v>
      </c>
      <c r="T152" s="75">
        <v>272.91000000000003</v>
      </c>
      <c r="U152" s="75">
        <v>272.91000000000003</v>
      </c>
      <c r="V152" s="75">
        <v>272.91000000000003</v>
      </c>
      <c r="W152" s="75">
        <f t="shared" si="205"/>
        <v>975.75000000000023</v>
      </c>
      <c r="X152" s="75">
        <f t="shared" si="206"/>
        <v>23.18</v>
      </c>
      <c r="Y152" s="75">
        <f t="shared" si="207"/>
        <v>21.68</v>
      </c>
      <c r="Z152" s="256">
        <f t="shared" si="208"/>
        <v>23.18</v>
      </c>
      <c r="AA152" s="256">
        <f t="shared" si="209"/>
        <v>22.43</v>
      </c>
      <c r="AB152" s="256">
        <f t="shared" si="210"/>
        <v>23.18</v>
      </c>
      <c r="AC152" s="256">
        <f t="shared" si="211"/>
        <v>22.43</v>
      </c>
      <c r="AD152" s="256">
        <f t="shared" si="212"/>
        <v>23.18</v>
      </c>
      <c r="AE152" s="256">
        <f t="shared" si="213"/>
        <v>23.18</v>
      </c>
      <c r="AF152" s="227">
        <f t="shared" si="214"/>
        <v>22.43</v>
      </c>
      <c r="AG152" s="256">
        <f t="shared" si="215"/>
        <v>23.18</v>
      </c>
      <c r="AH152" s="256"/>
      <c r="AI152" s="256"/>
      <c r="AJ152" s="256"/>
      <c r="AK152" s="256">
        <v>1364.4</v>
      </c>
      <c r="AL152" s="256">
        <v>1364.4</v>
      </c>
      <c r="AM152" s="256">
        <v>1364.4</v>
      </c>
      <c r="AN152" s="227">
        <f t="shared" si="203"/>
        <v>1364.4</v>
      </c>
    </row>
    <row r="153" spans="2:40" s="73" customFormat="1" ht="24.75" x14ac:dyDescent="0.25">
      <c r="B153" s="48" t="s">
        <v>784</v>
      </c>
      <c r="C153" s="41" t="s">
        <v>679</v>
      </c>
      <c r="D153" s="72" t="s">
        <v>810</v>
      </c>
      <c r="E153" s="226" t="s">
        <v>592</v>
      </c>
      <c r="F153" s="226" t="s">
        <v>811</v>
      </c>
      <c r="G153" s="75">
        <v>1516</v>
      </c>
      <c r="H153" s="75">
        <f t="shared" si="201"/>
        <v>151.6</v>
      </c>
      <c r="I153" s="75">
        <f t="shared" si="202"/>
        <v>1364.4</v>
      </c>
      <c r="J153" s="256">
        <v>0</v>
      </c>
      <c r="K153" s="256">
        <v>0</v>
      </c>
      <c r="L153" s="256">
        <v>0</v>
      </c>
      <c r="M153" s="256">
        <v>0</v>
      </c>
      <c r="N153" s="256">
        <v>0</v>
      </c>
      <c r="O153" s="256">
        <v>0</v>
      </c>
      <c r="P153" s="256">
        <v>0</v>
      </c>
      <c r="Q153" s="256">
        <v>0</v>
      </c>
      <c r="R153" s="256">
        <v>0</v>
      </c>
      <c r="S153" s="75">
        <v>157.02000000000001</v>
      </c>
      <c r="T153" s="75">
        <v>272.91000000000003</v>
      </c>
      <c r="U153" s="75">
        <v>272.91000000000003</v>
      </c>
      <c r="V153" s="75">
        <v>272.91000000000003</v>
      </c>
      <c r="W153" s="75">
        <f t="shared" si="205"/>
        <v>975.75000000000023</v>
      </c>
      <c r="X153" s="75">
        <f t="shared" si="206"/>
        <v>23.18</v>
      </c>
      <c r="Y153" s="75">
        <f t="shared" si="207"/>
        <v>21.68</v>
      </c>
      <c r="Z153" s="256">
        <f t="shared" si="208"/>
        <v>23.18</v>
      </c>
      <c r="AA153" s="256">
        <f t="shared" si="209"/>
        <v>22.43</v>
      </c>
      <c r="AB153" s="256">
        <f t="shared" si="210"/>
        <v>23.18</v>
      </c>
      <c r="AC153" s="256">
        <f t="shared" si="211"/>
        <v>22.43</v>
      </c>
      <c r="AD153" s="256">
        <f t="shared" si="212"/>
        <v>23.18</v>
      </c>
      <c r="AE153" s="256">
        <f t="shared" si="213"/>
        <v>23.18</v>
      </c>
      <c r="AF153" s="227">
        <f t="shared" si="214"/>
        <v>22.43</v>
      </c>
      <c r="AG153" s="256">
        <f t="shared" si="215"/>
        <v>23.18</v>
      </c>
      <c r="AH153" s="256"/>
      <c r="AI153" s="256"/>
      <c r="AJ153" s="256"/>
      <c r="AK153" s="256">
        <v>1364.4</v>
      </c>
      <c r="AL153" s="256">
        <v>1364.4</v>
      </c>
      <c r="AM153" s="256">
        <v>1364.4</v>
      </c>
      <c r="AN153" s="227">
        <f t="shared" si="203"/>
        <v>1364.4</v>
      </c>
    </row>
    <row r="154" spans="2:40" s="73" customFormat="1" ht="24.75" x14ac:dyDescent="0.25">
      <c r="B154" s="48" t="s">
        <v>784</v>
      </c>
      <c r="C154" s="41" t="s">
        <v>679</v>
      </c>
      <c r="D154" s="72" t="s">
        <v>812</v>
      </c>
      <c r="E154" s="226" t="s">
        <v>200</v>
      </c>
      <c r="F154" s="226" t="s">
        <v>813</v>
      </c>
      <c r="G154" s="75">
        <v>1516</v>
      </c>
      <c r="H154" s="75">
        <f t="shared" si="201"/>
        <v>151.6</v>
      </c>
      <c r="I154" s="75">
        <f t="shared" si="202"/>
        <v>1364.4</v>
      </c>
      <c r="J154" s="256">
        <v>0</v>
      </c>
      <c r="K154" s="256">
        <v>0</v>
      </c>
      <c r="L154" s="256">
        <v>0</v>
      </c>
      <c r="M154" s="256">
        <v>0</v>
      </c>
      <c r="N154" s="256">
        <v>0</v>
      </c>
      <c r="O154" s="256">
        <v>0</v>
      </c>
      <c r="P154" s="256">
        <v>0</v>
      </c>
      <c r="Q154" s="256">
        <v>0</v>
      </c>
      <c r="R154" s="256">
        <v>0</v>
      </c>
      <c r="S154" s="75">
        <v>157.02000000000001</v>
      </c>
      <c r="T154" s="75">
        <v>272.91000000000003</v>
      </c>
      <c r="U154" s="75">
        <v>272.91000000000003</v>
      </c>
      <c r="V154" s="75">
        <v>272.91000000000003</v>
      </c>
      <c r="W154" s="75">
        <f t="shared" si="205"/>
        <v>975.75000000000023</v>
      </c>
      <c r="X154" s="75">
        <f t="shared" si="206"/>
        <v>23.18</v>
      </c>
      <c r="Y154" s="75">
        <f t="shared" si="207"/>
        <v>21.68</v>
      </c>
      <c r="Z154" s="256">
        <f t="shared" si="208"/>
        <v>23.18</v>
      </c>
      <c r="AA154" s="256">
        <f t="shared" si="209"/>
        <v>22.43</v>
      </c>
      <c r="AB154" s="256">
        <f t="shared" si="210"/>
        <v>23.18</v>
      </c>
      <c r="AC154" s="256">
        <f t="shared" si="211"/>
        <v>22.43</v>
      </c>
      <c r="AD154" s="256">
        <f t="shared" si="212"/>
        <v>23.18</v>
      </c>
      <c r="AE154" s="256">
        <f t="shared" si="213"/>
        <v>23.18</v>
      </c>
      <c r="AF154" s="227">
        <f t="shared" si="214"/>
        <v>22.43</v>
      </c>
      <c r="AG154" s="256">
        <f t="shared" si="215"/>
        <v>23.18</v>
      </c>
      <c r="AH154" s="256"/>
      <c r="AI154" s="256"/>
      <c r="AJ154" s="256"/>
      <c r="AK154" s="256">
        <v>1364.4</v>
      </c>
      <c r="AL154" s="256">
        <v>1364.4</v>
      </c>
      <c r="AM154" s="256">
        <v>1364.4</v>
      </c>
      <c r="AN154" s="227">
        <f t="shared" si="203"/>
        <v>1364.4</v>
      </c>
    </row>
    <row r="155" spans="2:40" s="73" customFormat="1" ht="24.75" x14ac:dyDescent="0.25">
      <c r="B155" s="48" t="s">
        <v>784</v>
      </c>
      <c r="C155" s="41" t="s">
        <v>679</v>
      </c>
      <c r="D155" s="72" t="s">
        <v>814</v>
      </c>
      <c r="E155" s="226" t="s">
        <v>815</v>
      </c>
      <c r="F155" s="226" t="s">
        <v>816</v>
      </c>
      <c r="G155" s="75">
        <v>1516</v>
      </c>
      <c r="H155" s="75">
        <f t="shared" si="201"/>
        <v>151.6</v>
      </c>
      <c r="I155" s="75">
        <f t="shared" si="202"/>
        <v>1364.4</v>
      </c>
      <c r="J155" s="256">
        <v>0</v>
      </c>
      <c r="K155" s="256">
        <v>0</v>
      </c>
      <c r="L155" s="256">
        <v>0</v>
      </c>
      <c r="M155" s="256">
        <v>0</v>
      </c>
      <c r="N155" s="256">
        <v>0</v>
      </c>
      <c r="O155" s="256">
        <v>0</v>
      </c>
      <c r="P155" s="256">
        <v>0</v>
      </c>
      <c r="Q155" s="256">
        <v>0</v>
      </c>
      <c r="R155" s="256">
        <v>0</v>
      </c>
      <c r="S155" s="75">
        <v>157.02000000000001</v>
      </c>
      <c r="T155" s="75">
        <v>272.91000000000003</v>
      </c>
      <c r="U155" s="75">
        <v>272.91000000000003</v>
      </c>
      <c r="V155" s="75">
        <v>272.91000000000003</v>
      </c>
      <c r="W155" s="75">
        <f t="shared" si="205"/>
        <v>975.75000000000023</v>
      </c>
      <c r="X155" s="75">
        <f t="shared" si="206"/>
        <v>23.18</v>
      </c>
      <c r="Y155" s="75">
        <f t="shared" si="207"/>
        <v>21.68</v>
      </c>
      <c r="Z155" s="256">
        <f t="shared" si="208"/>
        <v>23.18</v>
      </c>
      <c r="AA155" s="256">
        <f t="shared" si="209"/>
        <v>22.43</v>
      </c>
      <c r="AB155" s="256">
        <f t="shared" si="210"/>
        <v>23.18</v>
      </c>
      <c r="AC155" s="256">
        <f t="shared" si="211"/>
        <v>22.43</v>
      </c>
      <c r="AD155" s="256">
        <f t="shared" si="212"/>
        <v>23.18</v>
      </c>
      <c r="AE155" s="256">
        <f t="shared" si="213"/>
        <v>23.18</v>
      </c>
      <c r="AF155" s="227">
        <f t="shared" si="214"/>
        <v>22.43</v>
      </c>
      <c r="AG155" s="256">
        <f t="shared" si="215"/>
        <v>23.18</v>
      </c>
      <c r="AH155" s="256"/>
      <c r="AI155" s="256"/>
      <c r="AJ155" s="256"/>
      <c r="AK155" s="256">
        <v>1364.4</v>
      </c>
      <c r="AL155" s="256">
        <v>1364.4</v>
      </c>
      <c r="AM155" s="256">
        <v>1364.4</v>
      </c>
      <c r="AN155" s="227">
        <f t="shared" si="203"/>
        <v>1364.4</v>
      </c>
    </row>
    <row r="156" spans="2:40" s="73" customFormat="1" ht="16.5" x14ac:dyDescent="0.25">
      <c r="B156" s="48" t="s">
        <v>817</v>
      </c>
      <c r="C156" s="41" t="s">
        <v>818</v>
      </c>
      <c r="D156" s="70" t="s">
        <v>819</v>
      </c>
      <c r="E156" s="226" t="s">
        <v>118</v>
      </c>
      <c r="F156" s="226" t="s">
        <v>709</v>
      </c>
      <c r="G156" s="75">
        <v>1238</v>
      </c>
      <c r="H156" s="75">
        <f t="shared" si="201"/>
        <v>123.80000000000001</v>
      </c>
      <c r="I156" s="256">
        <f t="shared" si="202"/>
        <v>1114.2</v>
      </c>
      <c r="J156" s="256"/>
      <c r="K156" s="256"/>
      <c r="L156" s="256"/>
      <c r="M156" s="256"/>
      <c r="N156" s="256"/>
      <c r="O156" s="256"/>
      <c r="P156" s="256"/>
      <c r="Q156" s="256"/>
      <c r="R156" s="256"/>
      <c r="S156" s="75"/>
      <c r="T156" s="75"/>
      <c r="U156" s="75"/>
      <c r="V156" s="75"/>
      <c r="W156" s="75"/>
      <c r="X156" s="75"/>
      <c r="Y156" s="75"/>
      <c r="Z156" s="256"/>
      <c r="AA156" s="256"/>
      <c r="AB156" s="256"/>
      <c r="AC156" s="256"/>
      <c r="AD156" s="256"/>
      <c r="AE156" s="256"/>
      <c r="AF156" s="227"/>
      <c r="AG156" s="256"/>
      <c r="AH156" s="256"/>
      <c r="AI156" s="256"/>
      <c r="AJ156" s="256"/>
      <c r="AK156" s="256">
        <v>1114.2</v>
      </c>
      <c r="AL156" s="256">
        <v>1114.2</v>
      </c>
      <c r="AM156" s="256">
        <v>1114.2</v>
      </c>
      <c r="AN156" s="227">
        <f t="shared" si="203"/>
        <v>1114.2</v>
      </c>
    </row>
    <row r="157" spans="2:40" s="73" customFormat="1" ht="24.75" x14ac:dyDescent="0.25">
      <c r="B157" s="48" t="s">
        <v>820</v>
      </c>
      <c r="C157" s="41" t="s">
        <v>679</v>
      </c>
      <c r="D157" s="71" t="s">
        <v>821</v>
      </c>
      <c r="E157" s="226" t="s">
        <v>646</v>
      </c>
      <c r="F157" s="226" t="s">
        <v>822</v>
      </c>
      <c r="G157" s="75">
        <v>1843.39</v>
      </c>
      <c r="H157" s="75">
        <f t="shared" si="201"/>
        <v>184.33900000000003</v>
      </c>
      <c r="I157" s="227">
        <f>(G157*0.9)</f>
        <v>1659.0510000000002</v>
      </c>
      <c r="J157" s="256"/>
      <c r="K157" s="256"/>
      <c r="L157" s="256"/>
      <c r="M157" s="256"/>
      <c r="N157" s="256"/>
      <c r="O157" s="256"/>
      <c r="P157" s="256"/>
      <c r="Q157" s="256"/>
      <c r="R157" s="256"/>
      <c r="S157" s="75"/>
      <c r="T157" s="75"/>
      <c r="U157" s="75"/>
      <c r="V157" s="75"/>
      <c r="W157" s="75"/>
      <c r="X157" s="75"/>
      <c r="Y157" s="75"/>
      <c r="Z157" s="256"/>
      <c r="AA157" s="256"/>
      <c r="AB157" s="256"/>
      <c r="AC157" s="256"/>
      <c r="AD157" s="256"/>
      <c r="AE157" s="256"/>
      <c r="AF157" s="227"/>
      <c r="AG157" s="256"/>
      <c r="AH157" s="256"/>
      <c r="AI157" s="256"/>
      <c r="AJ157" s="256"/>
      <c r="AK157" s="256">
        <v>1659.05</v>
      </c>
      <c r="AL157" s="256">
        <v>1659.05</v>
      </c>
      <c r="AM157" s="256">
        <v>1659.05</v>
      </c>
      <c r="AN157" s="227">
        <f t="shared" si="203"/>
        <v>1659.05</v>
      </c>
    </row>
    <row r="158" spans="2:40" s="73" customFormat="1" ht="24.75" x14ac:dyDescent="0.25">
      <c r="B158" s="48" t="s">
        <v>820</v>
      </c>
      <c r="C158" s="41" t="s">
        <v>679</v>
      </c>
      <c r="D158" s="71" t="s">
        <v>823</v>
      </c>
      <c r="E158" s="226" t="s">
        <v>118</v>
      </c>
      <c r="F158" s="226" t="s">
        <v>824</v>
      </c>
      <c r="G158" s="75">
        <v>1843.39</v>
      </c>
      <c r="H158" s="75">
        <f>(G158*0.1)</f>
        <v>184.33900000000003</v>
      </c>
      <c r="I158" s="227">
        <f t="shared" ref="I158:I206" si="216">(G158*0.9)</f>
        <v>1659.0510000000002</v>
      </c>
      <c r="J158" s="256"/>
      <c r="K158" s="256"/>
      <c r="L158" s="256"/>
      <c r="M158" s="256"/>
      <c r="N158" s="256"/>
      <c r="O158" s="256"/>
      <c r="P158" s="256"/>
      <c r="Q158" s="256"/>
      <c r="R158" s="256"/>
      <c r="S158" s="75"/>
      <c r="T158" s="75"/>
      <c r="U158" s="75"/>
      <c r="V158" s="75"/>
      <c r="W158" s="75"/>
      <c r="X158" s="75"/>
      <c r="Y158" s="75"/>
      <c r="Z158" s="256"/>
      <c r="AA158" s="256"/>
      <c r="AB158" s="256"/>
      <c r="AC158" s="256"/>
      <c r="AD158" s="256"/>
      <c r="AE158" s="256"/>
      <c r="AF158" s="227"/>
      <c r="AG158" s="256"/>
      <c r="AH158" s="256"/>
      <c r="AI158" s="256"/>
      <c r="AJ158" s="256"/>
      <c r="AK158" s="256">
        <v>1659.05</v>
      </c>
      <c r="AL158" s="256">
        <v>1659.05</v>
      </c>
      <c r="AM158" s="256">
        <v>1659.05</v>
      </c>
      <c r="AN158" s="227">
        <f t="shared" si="203"/>
        <v>1659.05</v>
      </c>
    </row>
    <row r="159" spans="2:40" s="73" customFormat="1" ht="24.75" x14ac:dyDescent="0.25">
      <c r="B159" s="48" t="s">
        <v>484</v>
      </c>
      <c r="C159" s="41" t="s">
        <v>825</v>
      </c>
      <c r="D159" s="71" t="s">
        <v>826</v>
      </c>
      <c r="E159" s="226" t="s">
        <v>118</v>
      </c>
      <c r="F159" s="226" t="s">
        <v>827</v>
      </c>
      <c r="G159" s="75">
        <v>16981.810000000001</v>
      </c>
      <c r="H159" s="75">
        <f>(G159*0.1)</f>
        <v>1698.1810000000003</v>
      </c>
      <c r="I159" s="227">
        <f t="shared" si="216"/>
        <v>15283.629000000001</v>
      </c>
      <c r="J159" s="256"/>
      <c r="K159" s="256"/>
      <c r="L159" s="256"/>
      <c r="M159" s="256"/>
      <c r="N159" s="256"/>
      <c r="O159" s="256"/>
      <c r="P159" s="256"/>
      <c r="Q159" s="256"/>
      <c r="R159" s="256"/>
      <c r="S159" s="75"/>
      <c r="T159" s="75"/>
      <c r="U159" s="75"/>
      <c r="V159" s="75"/>
      <c r="W159" s="75"/>
      <c r="X159" s="75"/>
      <c r="Y159" s="75"/>
      <c r="Z159" s="256"/>
      <c r="AA159" s="256"/>
      <c r="AB159" s="256"/>
      <c r="AC159" s="75">
        <v>820.71</v>
      </c>
      <c r="AD159" s="75">
        <v>3056.72</v>
      </c>
      <c r="AE159" s="75">
        <v>3056.72</v>
      </c>
      <c r="AF159" s="227">
        <v>3065.09</v>
      </c>
      <c r="AG159" s="75">
        <v>3056.72</v>
      </c>
      <c r="AH159" s="75">
        <v>2227.67</v>
      </c>
      <c r="AI159" s="75"/>
      <c r="AJ159" s="75"/>
      <c r="AK159" s="227">
        <f t="shared" ref="AK159:AL160" si="217">SUM(AC159:AH159)</f>
        <v>15283.63</v>
      </c>
      <c r="AL159" s="227">
        <f t="shared" si="217"/>
        <v>14462.919999999998</v>
      </c>
      <c r="AM159" s="227">
        <v>15283.63</v>
      </c>
      <c r="AN159" s="256">
        <f>SUM(AK159)</f>
        <v>15283.63</v>
      </c>
    </row>
    <row r="160" spans="2:40" s="73" customFormat="1" ht="16.5" x14ac:dyDescent="0.25">
      <c r="B160" s="48" t="s">
        <v>828</v>
      </c>
      <c r="C160" s="41" t="s">
        <v>829</v>
      </c>
      <c r="D160" s="71" t="s">
        <v>830</v>
      </c>
      <c r="E160" s="226" t="s">
        <v>118</v>
      </c>
      <c r="F160" s="226" t="s">
        <v>831</v>
      </c>
      <c r="G160" s="75">
        <v>3975</v>
      </c>
      <c r="H160" s="75">
        <f t="shared" ref="H160:H206" si="218">(G160*0.1)</f>
        <v>397.5</v>
      </c>
      <c r="I160" s="227">
        <f t="shared" si="216"/>
        <v>3577.5</v>
      </c>
      <c r="J160" s="256"/>
      <c r="K160" s="256"/>
      <c r="L160" s="256"/>
      <c r="M160" s="256"/>
      <c r="N160" s="256"/>
      <c r="O160" s="256"/>
      <c r="P160" s="256"/>
      <c r="Q160" s="256"/>
      <c r="R160" s="256"/>
      <c r="S160" s="75"/>
      <c r="T160" s="75"/>
      <c r="U160" s="75"/>
      <c r="V160" s="75"/>
      <c r="W160" s="75"/>
      <c r="X160" s="75"/>
      <c r="Y160" s="75"/>
      <c r="Z160" s="256"/>
      <c r="AA160" s="256"/>
      <c r="AB160" s="256"/>
      <c r="AC160" s="75">
        <v>180.35</v>
      </c>
      <c r="AD160" s="75">
        <v>715.52</v>
      </c>
      <c r="AE160" s="75">
        <v>715.52</v>
      </c>
      <c r="AF160" s="227">
        <v>717.48</v>
      </c>
      <c r="AG160" s="75">
        <v>715.52</v>
      </c>
      <c r="AH160" s="75">
        <v>533.11</v>
      </c>
      <c r="AI160" s="75"/>
      <c r="AJ160" s="75"/>
      <c r="AK160" s="227">
        <f t="shared" si="217"/>
        <v>3577.5</v>
      </c>
      <c r="AL160" s="227">
        <f t="shared" si="217"/>
        <v>3397.15</v>
      </c>
      <c r="AM160" s="227">
        <v>3577.5</v>
      </c>
      <c r="AN160" s="256">
        <f>SUM(AK160)</f>
        <v>3577.5</v>
      </c>
    </row>
    <row r="161" spans="2:40" s="73" customFormat="1" ht="24.75" x14ac:dyDescent="0.25">
      <c r="B161" s="48" t="s">
        <v>491</v>
      </c>
      <c r="C161" s="41" t="s">
        <v>679</v>
      </c>
      <c r="D161" s="71" t="s">
        <v>832</v>
      </c>
      <c r="E161" s="226" t="s">
        <v>602</v>
      </c>
      <c r="F161" s="226" t="s">
        <v>833</v>
      </c>
      <c r="G161" s="75">
        <v>1725.4</v>
      </c>
      <c r="H161" s="75">
        <f t="shared" si="218"/>
        <v>172.54000000000002</v>
      </c>
      <c r="I161" s="227">
        <f t="shared" si="216"/>
        <v>1552.8600000000001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307.19</v>
      </c>
      <c r="V161" s="75">
        <v>310.60000000000002</v>
      </c>
      <c r="W161" s="75">
        <f t="shared" ref="W161:W171" si="219">O161+P161+Q161+R161+S161+T161+U161+V161</f>
        <v>617.79</v>
      </c>
      <c r="X161" s="75">
        <f t="shared" ref="X161:X171" si="220">ROUND((I161/5/365*31),2)</f>
        <v>26.38</v>
      </c>
      <c r="Y161" s="75">
        <f t="shared" ref="Y161:Y171" si="221">ROUND((I161/5/365*29),2)</f>
        <v>24.68</v>
      </c>
      <c r="Z161" s="256">
        <f t="shared" ref="Z161:Z171" si="222">ROUND((I161/5/365*31),2)</f>
        <v>26.38</v>
      </c>
      <c r="AA161" s="256">
        <f t="shared" ref="AA161:AA171" si="223">ROUND((I161/5/365*30),2)</f>
        <v>25.53</v>
      </c>
      <c r="AB161" s="256">
        <f t="shared" ref="AB161:AB171" si="224">ROUND((I161/5/365*31),2)</f>
        <v>26.38</v>
      </c>
      <c r="AC161" s="256">
        <f t="shared" ref="AC161:AC171" si="225">ROUND((I161/5/365*30),2)</f>
        <v>25.53</v>
      </c>
      <c r="AD161" s="256">
        <f t="shared" ref="AD161:AD171" si="226">ROUND((I161/5/365*31),2)</f>
        <v>26.38</v>
      </c>
      <c r="AE161" s="256">
        <f t="shared" ref="AE161:AE171" si="227">ROUND((I161/5/365*31),2)</f>
        <v>26.38</v>
      </c>
      <c r="AF161" s="227">
        <f t="shared" ref="AF161:AF171" si="228">ROUND((I161/5/365*30),2)</f>
        <v>25.53</v>
      </c>
      <c r="AG161" s="256">
        <f t="shared" ref="AG161:AG171" si="229">ROUND((I161/5/365*31),2)</f>
        <v>26.38</v>
      </c>
      <c r="AH161" s="256">
        <f t="shared" ref="AH161:AH171" si="230">ROUND((I161/5/365*30),2)</f>
        <v>25.53</v>
      </c>
      <c r="AI161" s="256"/>
      <c r="AJ161" s="256"/>
      <c r="AK161" s="227">
        <v>1552.86</v>
      </c>
      <c r="AL161" s="227">
        <v>1552.86</v>
      </c>
      <c r="AM161" s="227">
        <v>1552.86</v>
      </c>
      <c r="AN161" s="227">
        <v>1552.86</v>
      </c>
    </row>
    <row r="162" spans="2:40" s="73" customFormat="1" ht="24.75" x14ac:dyDescent="0.25">
      <c r="B162" s="48" t="s">
        <v>491</v>
      </c>
      <c r="C162" s="41" t="s">
        <v>679</v>
      </c>
      <c r="D162" s="71" t="s">
        <v>834</v>
      </c>
      <c r="E162" s="226" t="s">
        <v>200</v>
      </c>
      <c r="F162" s="226" t="s">
        <v>835</v>
      </c>
      <c r="G162" s="75">
        <v>1725.4</v>
      </c>
      <c r="H162" s="75">
        <f t="shared" si="218"/>
        <v>172.54000000000002</v>
      </c>
      <c r="I162" s="227">
        <f t="shared" si="216"/>
        <v>1552.8600000000001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>
        <v>307.19</v>
      </c>
      <c r="V162" s="75">
        <v>310.60000000000002</v>
      </c>
      <c r="W162" s="75">
        <f t="shared" si="219"/>
        <v>617.79</v>
      </c>
      <c r="X162" s="75">
        <f t="shared" si="220"/>
        <v>26.38</v>
      </c>
      <c r="Y162" s="75">
        <f t="shared" si="221"/>
        <v>24.68</v>
      </c>
      <c r="Z162" s="256">
        <f t="shared" si="222"/>
        <v>26.38</v>
      </c>
      <c r="AA162" s="256">
        <f t="shared" si="223"/>
        <v>25.53</v>
      </c>
      <c r="AB162" s="256">
        <f t="shared" si="224"/>
        <v>26.38</v>
      </c>
      <c r="AC162" s="256">
        <f t="shared" si="225"/>
        <v>25.53</v>
      </c>
      <c r="AD162" s="256">
        <f t="shared" si="226"/>
        <v>26.38</v>
      </c>
      <c r="AE162" s="256">
        <f t="shared" si="227"/>
        <v>26.38</v>
      </c>
      <c r="AF162" s="227">
        <f t="shared" si="228"/>
        <v>25.53</v>
      </c>
      <c r="AG162" s="256">
        <f t="shared" si="229"/>
        <v>26.38</v>
      </c>
      <c r="AH162" s="256">
        <f t="shared" si="230"/>
        <v>25.53</v>
      </c>
      <c r="AI162" s="256"/>
      <c r="AJ162" s="256"/>
      <c r="AK162" s="227">
        <v>1552.86</v>
      </c>
      <c r="AL162" s="227">
        <v>1552.86</v>
      </c>
      <c r="AM162" s="227">
        <v>1552.86</v>
      </c>
      <c r="AN162" s="227">
        <v>1552.86</v>
      </c>
    </row>
    <row r="163" spans="2:40" s="73" customFormat="1" ht="24.75" x14ac:dyDescent="0.25">
      <c r="B163" s="48" t="s">
        <v>491</v>
      </c>
      <c r="C163" s="41" t="s">
        <v>679</v>
      </c>
      <c r="D163" s="71" t="s">
        <v>836</v>
      </c>
      <c r="E163" s="226" t="s">
        <v>507</v>
      </c>
      <c r="F163" s="226" t="s">
        <v>837</v>
      </c>
      <c r="G163" s="75">
        <v>1725.4</v>
      </c>
      <c r="H163" s="75">
        <f t="shared" si="218"/>
        <v>172.54000000000002</v>
      </c>
      <c r="I163" s="227">
        <f t="shared" si="216"/>
        <v>1552.8600000000001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307.19</v>
      </c>
      <c r="V163" s="75">
        <v>310.60000000000002</v>
      </c>
      <c r="W163" s="75">
        <f t="shared" si="219"/>
        <v>617.79</v>
      </c>
      <c r="X163" s="75">
        <f t="shared" si="220"/>
        <v>26.38</v>
      </c>
      <c r="Y163" s="75">
        <f t="shared" si="221"/>
        <v>24.68</v>
      </c>
      <c r="Z163" s="256">
        <f t="shared" si="222"/>
        <v>26.38</v>
      </c>
      <c r="AA163" s="256">
        <f t="shared" si="223"/>
        <v>25.53</v>
      </c>
      <c r="AB163" s="256">
        <f t="shared" si="224"/>
        <v>26.38</v>
      </c>
      <c r="AC163" s="256">
        <f t="shared" si="225"/>
        <v>25.53</v>
      </c>
      <c r="AD163" s="256">
        <f t="shared" si="226"/>
        <v>26.38</v>
      </c>
      <c r="AE163" s="256">
        <f t="shared" si="227"/>
        <v>26.38</v>
      </c>
      <c r="AF163" s="227">
        <f t="shared" si="228"/>
        <v>25.53</v>
      </c>
      <c r="AG163" s="256">
        <f t="shared" si="229"/>
        <v>26.38</v>
      </c>
      <c r="AH163" s="256">
        <f t="shared" si="230"/>
        <v>25.53</v>
      </c>
      <c r="AI163" s="256"/>
      <c r="AJ163" s="256"/>
      <c r="AK163" s="227">
        <v>1552.86</v>
      </c>
      <c r="AL163" s="227">
        <v>1552.86</v>
      </c>
      <c r="AM163" s="227">
        <v>1552.86</v>
      </c>
      <c r="AN163" s="227">
        <v>1552.86</v>
      </c>
    </row>
    <row r="164" spans="2:40" s="73" customFormat="1" ht="24.75" x14ac:dyDescent="0.25">
      <c r="B164" s="48" t="s">
        <v>491</v>
      </c>
      <c r="C164" s="41" t="s">
        <v>679</v>
      </c>
      <c r="D164" s="71" t="s">
        <v>838</v>
      </c>
      <c r="E164" s="226" t="s">
        <v>192</v>
      </c>
      <c r="F164" s="226" t="s">
        <v>839</v>
      </c>
      <c r="G164" s="75">
        <v>1725.4</v>
      </c>
      <c r="H164" s="75">
        <f t="shared" si="218"/>
        <v>172.54000000000002</v>
      </c>
      <c r="I164" s="227">
        <f t="shared" si="216"/>
        <v>1552.8600000000001</v>
      </c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>
        <v>307.19</v>
      </c>
      <c r="V164" s="75">
        <v>310.60000000000002</v>
      </c>
      <c r="W164" s="75">
        <f t="shared" si="219"/>
        <v>617.79</v>
      </c>
      <c r="X164" s="75">
        <f t="shared" si="220"/>
        <v>26.38</v>
      </c>
      <c r="Y164" s="75">
        <f t="shared" si="221"/>
        <v>24.68</v>
      </c>
      <c r="Z164" s="256">
        <f t="shared" si="222"/>
        <v>26.38</v>
      </c>
      <c r="AA164" s="256">
        <f t="shared" si="223"/>
        <v>25.53</v>
      </c>
      <c r="AB164" s="256">
        <f t="shared" si="224"/>
        <v>26.38</v>
      </c>
      <c r="AC164" s="256">
        <f t="shared" si="225"/>
        <v>25.53</v>
      </c>
      <c r="AD164" s="256">
        <f t="shared" si="226"/>
        <v>26.38</v>
      </c>
      <c r="AE164" s="256">
        <f t="shared" si="227"/>
        <v>26.38</v>
      </c>
      <c r="AF164" s="227">
        <f t="shared" si="228"/>
        <v>25.53</v>
      </c>
      <c r="AG164" s="256">
        <f t="shared" si="229"/>
        <v>26.38</v>
      </c>
      <c r="AH164" s="256">
        <f t="shared" si="230"/>
        <v>25.53</v>
      </c>
      <c r="AI164" s="256"/>
      <c r="AJ164" s="256"/>
      <c r="AK164" s="227">
        <v>1552.86</v>
      </c>
      <c r="AL164" s="227">
        <v>1552.86</v>
      </c>
      <c r="AM164" s="227">
        <v>1552.86</v>
      </c>
      <c r="AN164" s="227">
        <v>1552.86</v>
      </c>
    </row>
    <row r="165" spans="2:40" s="73" customFormat="1" ht="24.75" x14ac:dyDescent="0.25">
      <c r="B165" s="48" t="s">
        <v>491</v>
      </c>
      <c r="C165" s="41" t="s">
        <v>679</v>
      </c>
      <c r="D165" s="71" t="s">
        <v>840</v>
      </c>
      <c r="E165" s="226" t="s">
        <v>118</v>
      </c>
      <c r="F165" s="226" t="s">
        <v>841</v>
      </c>
      <c r="G165" s="75">
        <v>1725.4</v>
      </c>
      <c r="H165" s="75">
        <f t="shared" si="218"/>
        <v>172.54000000000002</v>
      </c>
      <c r="I165" s="227">
        <f t="shared" si="216"/>
        <v>1552.8600000000001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307.19</v>
      </c>
      <c r="V165" s="75">
        <v>310.60000000000002</v>
      </c>
      <c r="W165" s="75">
        <f t="shared" si="219"/>
        <v>617.79</v>
      </c>
      <c r="X165" s="75">
        <f t="shared" si="220"/>
        <v>26.38</v>
      </c>
      <c r="Y165" s="75">
        <f t="shared" si="221"/>
        <v>24.68</v>
      </c>
      <c r="Z165" s="256">
        <f t="shared" si="222"/>
        <v>26.38</v>
      </c>
      <c r="AA165" s="256">
        <f t="shared" si="223"/>
        <v>25.53</v>
      </c>
      <c r="AB165" s="256">
        <f t="shared" si="224"/>
        <v>26.38</v>
      </c>
      <c r="AC165" s="256">
        <f t="shared" si="225"/>
        <v>25.53</v>
      </c>
      <c r="AD165" s="256">
        <f t="shared" si="226"/>
        <v>26.38</v>
      </c>
      <c r="AE165" s="256">
        <f t="shared" si="227"/>
        <v>26.38</v>
      </c>
      <c r="AF165" s="227">
        <f t="shared" si="228"/>
        <v>25.53</v>
      </c>
      <c r="AG165" s="256">
        <f t="shared" si="229"/>
        <v>26.38</v>
      </c>
      <c r="AH165" s="256">
        <f t="shared" si="230"/>
        <v>25.53</v>
      </c>
      <c r="AI165" s="256"/>
      <c r="AJ165" s="256"/>
      <c r="AK165" s="227">
        <v>1552.86</v>
      </c>
      <c r="AL165" s="227">
        <v>1552.86</v>
      </c>
      <c r="AM165" s="227">
        <v>1552.86</v>
      </c>
      <c r="AN165" s="227">
        <v>1552.86</v>
      </c>
    </row>
    <row r="166" spans="2:40" s="73" customFormat="1" ht="9.75" x14ac:dyDescent="0.25">
      <c r="B166" s="48" t="s">
        <v>491</v>
      </c>
      <c r="C166" s="41" t="s">
        <v>842</v>
      </c>
      <c r="D166" s="71" t="s">
        <v>843</v>
      </c>
      <c r="E166" s="226" t="s">
        <v>172</v>
      </c>
      <c r="F166" s="226" t="s">
        <v>844</v>
      </c>
      <c r="G166" s="75">
        <v>782</v>
      </c>
      <c r="H166" s="75">
        <f t="shared" si="218"/>
        <v>78.2</v>
      </c>
      <c r="I166" s="227">
        <f t="shared" si="216"/>
        <v>703.80000000000007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>
        <v>139.19</v>
      </c>
      <c r="V166" s="75">
        <v>140.72999999999999</v>
      </c>
      <c r="W166" s="75">
        <f t="shared" si="219"/>
        <v>279.91999999999996</v>
      </c>
      <c r="X166" s="75">
        <f t="shared" si="220"/>
        <v>11.95</v>
      </c>
      <c r="Y166" s="75">
        <f t="shared" si="221"/>
        <v>11.18</v>
      </c>
      <c r="Z166" s="256">
        <f t="shared" si="222"/>
        <v>11.95</v>
      </c>
      <c r="AA166" s="256">
        <f t="shared" si="223"/>
        <v>11.57</v>
      </c>
      <c r="AB166" s="256">
        <f t="shared" si="224"/>
        <v>11.95</v>
      </c>
      <c r="AC166" s="256">
        <f t="shared" si="225"/>
        <v>11.57</v>
      </c>
      <c r="AD166" s="256">
        <f t="shared" si="226"/>
        <v>11.95</v>
      </c>
      <c r="AE166" s="256">
        <f t="shared" si="227"/>
        <v>11.95</v>
      </c>
      <c r="AF166" s="227">
        <f t="shared" si="228"/>
        <v>11.57</v>
      </c>
      <c r="AG166" s="256">
        <f t="shared" si="229"/>
        <v>11.95</v>
      </c>
      <c r="AH166" s="256">
        <f t="shared" si="230"/>
        <v>11.57</v>
      </c>
      <c r="AI166" s="256"/>
      <c r="AJ166" s="256"/>
      <c r="AK166" s="256">
        <v>703.8</v>
      </c>
      <c r="AL166" s="256">
        <v>703.8</v>
      </c>
      <c r="AM166" s="256">
        <v>703.8</v>
      </c>
      <c r="AN166" s="256">
        <v>703.8</v>
      </c>
    </row>
    <row r="167" spans="2:40" s="73" customFormat="1" ht="9.75" x14ac:dyDescent="0.25">
      <c r="B167" s="48" t="s">
        <v>491</v>
      </c>
      <c r="C167" s="41" t="s">
        <v>845</v>
      </c>
      <c r="D167" s="71" t="s">
        <v>846</v>
      </c>
      <c r="E167" s="226" t="s">
        <v>172</v>
      </c>
      <c r="F167" s="226" t="s">
        <v>847</v>
      </c>
      <c r="G167" s="75">
        <v>782</v>
      </c>
      <c r="H167" s="75">
        <f t="shared" si="218"/>
        <v>78.2</v>
      </c>
      <c r="I167" s="227">
        <f t="shared" si="216"/>
        <v>703.80000000000007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139.19</v>
      </c>
      <c r="V167" s="75">
        <v>140.72999999999999</v>
      </c>
      <c r="W167" s="75">
        <f t="shared" si="219"/>
        <v>279.91999999999996</v>
      </c>
      <c r="X167" s="75">
        <f t="shared" si="220"/>
        <v>11.95</v>
      </c>
      <c r="Y167" s="75">
        <f t="shared" si="221"/>
        <v>11.18</v>
      </c>
      <c r="Z167" s="256">
        <f t="shared" si="222"/>
        <v>11.95</v>
      </c>
      <c r="AA167" s="256">
        <f t="shared" si="223"/>
        <v>11.57</v>
      </c>
      <c r="AB167" s="256">
        <f t="shared" si="224"/>
        <v>11.95</v>
      </c>
      <c r="AC167" s="256">
        <f t="shared" si="225"/>
        <v>11.57</v>
      </c>
      <c r="AD167" s="256">
        <f t="shared" si="226"/>
        <v>11.95</v>
      </c>
      <c r="AE167" s="256">
        <f t="shared" si="227"/>
        <v>11.95</v>
      </c>
      <c r="AF167" s="227">
        <f t="shared" si="228"/>
        <v>11.57</v>
      </c>
      <c r="AG167" s="256">
        <f t="shared" si="229"/>
        <v>11.95</v>
      </c>
      <c r="AH167" s="256">
        <f t="shared" si="230"/>
        <v>11.57</v>
      </c>
      <c r="AI167" s="256"/>
      <c r="AJ167" s="256"/>
      <c r="AK167" s="256">
        <v>703.8</v>
      </c>
      <c r="AL167" s="256">
        <v>703.8</v>
      </c>
      <c r="AM167" s="256">
        <v>703.8</v>
      </c>
      <c r="AN167" s="256">
        <v>703.8</v>
      </c>
    </row>
    <row r="168" spans="2:40" s="73" customFormat="1" ht="9.75" x14ac:dyDescent="0.25">
      <c r="B168" s="48" t="s">
        <v>491</v>
      </c>
      <c r="C168" s="41" t="s">
        <v>845</v>
      </c>
      <c r="D168" s="71" t="s">
        <v>848</v>
      </c>
      <c r="E168" s="226" t="s">
        <v>156</v>
      </c>
      <c r="F168" s="226" t="s">
        <v>849</v>
      </c>
      <c r="G168" s="75">
        <v>782</v>
      </c>
      <c r="H168" s="75">
        <f t="shared" si="218"/>
        <v>78.2</v>
      </c>
      <c r="I168" s="227">
        <f t="shared" si="216"/>
        <v>703.80000000000007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>
        <v>139.19</v>
      </c>
      <c r="V168" s="75">
        <v>140.72999999999999</v>
      </c>
      <c r="W168" s="75">
        <f t="shared" si="219"/>
        <v>279.91999999999996</v>
      </c>
      <c r="X168" s="75">
        <f t="shared" si="220"/>
        <v>11.95</v>
      </c>
      <c r="Y168" s="75">
        <f t="shared" si="221"/>
        <v>11.18</v>
      </c>
      <c r="Z168" s="256">
        <f t="shared" si="222"/>
        <v>11.95</v>
      </c>
      <c r="AA168" s="256">
        <f t="shared" si="223"/>
        <v>11.57</v>
      </c>
      <c r="AB168" s="256">
        <f t="shared" si="224"/>
        <v>11.95</v>
      </c>
      <c r="AC168" s="256">
        <f t="shared" si="225"/>
        <v>11.57</v>
      </c>
      <c r="AD168" s="256">
        <f t="shared" si="226"/>
        <v>11.95</v>
      </c>
      <c r="AE168" s="256">
        <f t="shared" si="227"/>
        <v>11.95</v>
      </c>
      <c r="AF168" s="227">
        <f t="shared" si="228"/>
        <v>11.57</v>
      </c>
      <c r="AG168" s="256">
        <f t="shared" si="229"/>
        <v>11.95</v>
      </c>
      <c r="AH168" s="256">
        <f t="shared" si="230"/>
        <v>11.57</v>
      </c>
      <c r="AI168" s="256"/>
      <c r="AJ168" s="256"/>
      <c r="AK168" s="256">
        <v>703.8</v>
      </c>
      <c r="AL168" s="256">
        <v>703.8</v>
      </c>
      <c r="AM168" s="256">
        <v>703.8</v>
      </c>
      <c r="AN168" s="256">
        <v>703.8</v>
      </c>
    </row>
    <row r="169" spans="2:40" s="73" customFormat="1" ht="9.75" x14ac:dyDescent="0.25">
      <c r="B169" s="48" t="s">
        <v>491</v>
      </c>
      <c r="C169" s="41" t="s">
        <v>845</v>
      </c>
      <c r="D169" s="71" t="s">
        <v>850</v>
      </c>
      <c r="E169" s="226" t="s">
        <v>192</v>
      </c>
      <c r="F169" s="226" t="s">
        <v>851</v>
      </c>
      <c r="G169" s="75">
        <v>782</v>
      </c>
      <c r="H169" s="75">
        <f t="shared" si="218"/>
        <v>78.2</v>
      </c>
      <c r="I169" s="227">
        <f t="shared" si="216"/>
        <v>703.80000000000007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139.19</v>
      </c>
      <c r="V169" s="75">
        <v>140.72999999999999</v>
      </c>
      <c r="W169" s="75">
        <f t="shared" si="219"/>
        <v>279.91999999999996</v>
      </c>
      <c r="X169" s="75">
        <f t="shared" si="220"/>
        <v>11.95</v>
      </c>
      <c r="Y169" s="75">
        <f t="shared" si="221"/>
        <v>11.18</v>
      </c>
      <c r="Z169" s="256">
        <f t="shared" si="222"/>
        <v>11.95</v>
      </c>
      <c r="AA169" s="256">
        <f t="shared" si="223"/>
        <v>11.57</v>
      </c>
      <c r="AB169" s="256">
        <f t="shared" si="224"/>
        <v>11.95</v>
      </c>
      <c r="AC169" s="256">
        <f t="shared" si="225"/>
        <v>11.57</v>
      </c>
      <c r="AD169" s="256">
        <f t="shared" si="226"/>
        <v>11.95</v>
      </c>
      <c r="AE169" s="256">
        <f t="shared" si="227"/>
        <v>11.95</v>
      </c>
      <c r="AF169" s="227">
        <f t="shared" si="228"/>
        <v>11.57</v>
      </c>
      <c r="AG169" s="256">
        <f t="shared" si="229"/>
        <v>11.95</v>
      </c>
      <c r="AH169" s="256">
        <f t="shared" si="230"/>
        <v>11.57</v>
      </c>
      <c r="AI169" s="256"/>
      <c r="AJ169" s="256"/>
      <c r="AK169" s="256">
        <v>703.8</v>
      </c>
      <c r="AL169" s="256">
        <v>703.8</v>
      </c>
      <c r="AM169" s="256">
        <v>703.8</v>
      </c>
      <c r="AN169" s="256">
        <v>703.8</v>
      </c>
    </row>
    <row r="170" spans="2:40" s="73" customFormat="1" ht="9.75" x14ac:dyDescent="0.25">
      <c r="B170" s="48" t="s">
        <v>491</v>
      </c>
      <c r="C170" s="41" t="s">
        <v>842</v>
      </c>
      <c r="D170" s="71" t="s">
        <v>852</v>
      </c>
      <c r="E170" s="226" t="s">
        <v>206</v>
      </c>
      <c r="F170" s="226" t="s">
        <v>853</v>
      </c>
      <c r="G170" s="75">
        <v>782</v>
      </c>
      <c r="H170" s="75">
        <f t="shared" si="218"/>
        <v>78.2</v>
      </c>
      <c r="I170" s="227">
        <f t="shared" si="216"/>
        <v>703.80000000000007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>
        <v>139.19</v>
      </c>
      <c r="V170" s="75">
        <v>140.72999999999999</v>
      </c>
      <c r="W170" s="75">
        <f t="shared" si="219"/>
        <v>279.91999999999996</v>
      </c>
      <c r="X170" s="75">
        <f t="shared" si="220"/>
        <v>11.95</v>
      </c>
      <c r="Y170" s="75">
        <f t="shared" si="221"/>
        <v>11.18</v>
      </c>
      <c r="Z170" s="256">
        <f t="shared" si="222"/>
        <v>11.95</v>
      </c>
      <c r="AA170" s="256">
        <f t="shared" si="223"/>
        <v>11.57</v>
      </c>
      <c r="AB170" s="256">
        <f t="shared" si="224"/>
        <v>11.95</v>
      </c>
      <c r="AC170" s="256">
        <f t="shared" si="225"/>
        <v>11.57</v>
      </c>
      <c r="AD170" s="256">
        <f t="shared" si="226"/>
        <v>11.95</v>
      </c>
      <c r="AE170" s="256">
        <f t="shared" si="227"/>
        <v>11.95</v>
      </c>
      <c r="AF170" s="227">
        <f t="shared" si="228"/>
        <v>11.57</v>
      </c>
      <c r="AG170" s="256">
        <f t="shared" si="229"/>
        <v>11.95</v>
      </c>
      <c r="AH170" s="256">
        <f t="shared" si="230"/>
        <v>11.57</v>
      </c>
      <c r="AI170" s="256"/>
      <c r="AJ170" s="256"/>
      <c r="AK170" s="256">
        <v>703.8</v>
      </c>
      <c r="AL170" s="256">
        <v>703.8</v>
      </c>
      <c r="AM170" s="256">
        <v>703.8</v>
      </c>
      <c r="AN170" s="256">
        <v>703.8</v>
      </c>
    </row>
    <row r="171" spans="2:40" s="73" customFormat="1" ht="16.5" x14ac:dyDescent="0.25">
      <c r="B171" s="48" t="s">
        <v>854</v>
      </c>
      <c r="C171" s="41" t="s">
        <v>855</v>
      </c>
      <c r="D171" s="71" t="s">
        <v>856</v>
      </c>
      <c r="E171" s="226" t="s">
        <v>118</v>
      </c>
      <c r="F171" s="226" t="s">
        <v>857</v>
      </c>
      <c r="G171" s="75">
        <v>1033.95</v>
      </c>
      <c r="H171" s="75">
        <f t="shared" si="218"/>
        <v>103.39500000000001</v>
      </c>
      <c r="I171" s="227">
        <f t="shared" si="216"/>
        <v>930.55500000000006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115.77</v>
      </c>
      <c r="V171" s="75">
        <v>186.15</v>
      </c>
      <c r="W171" s="75">
        <f t="shared" si="219"/>
        <v>301.92</v>
      </c>
      <c r="X171" s="75">
        <f t="shared" si="220"/>
        <v>15.81</v>
      </c>
      <c r="Y171" s="75">
        <f t="shared" si="221"/>
        <v>14.79</v>
      </c>
      <c r="Z171" s="256">
        <f t="shared" si="222"/>
        <v>15.81</v>
      </c>
      <c r="AA171" s="256">
        <f t="shared" si="223"/>
        <v>15.3</v>
      </c>
      <c r="AB171" s="256">
        <f t="shared" si="224"/>
        <v>15.81</v>
      </c>
      <c r="AC171" s="256">
        <f t="shared" si="225"/>
        <v>15.3</v>
      </c>
      <c r="AD171" s="256">
        <f t="shared" si="226"/>
        <v>15.81</v>
      </c>
      <c r="AE171" s="256">
        <f t="shared" si="227"/>
        <v>15.81</v>
      </c>
      <c r="AF171" s="227">
        <f t="shared" si="228"/>
        <v>15.3</v>
      </c>
      <c r="AG171" s="256">
        <f t="shared" si="229"/>
        <v>15.81</v>
      </c>
      <c r="AH171" s="256">
        <f t="shared" si="230"/>
        <v>15.3</v>
      </c>
      <c r="AI171" s="256"/>
      <c r="AJ171" s="256"/>
      <c r="AK171" s="256">
        <v>930.56</v>
      </c>
      <c r="AL171" s="256">
        <v>930.56</v>
      </c>
      <c r="AM171" s="256">
        <v>930.56</v>
      </c>
      <c r="AN171" s="75">
        <v>930.56</v>
      </c>
    </row>
    <row r="172" spans="2:40" s="73" customFormat="1" ht="49.5" x14ac:dyDescent="0.25">
      <c r="B172" s="48" t="s">
        <v>858</v>
      </c>
      <c r="C172" s="41" t="s">
        <v>859</v>
      </c>
      <c r="D172" s="71" t="s">
        <v>860</v>
      </c>
      <c r="E172" s="226" t="s">
        <v>118</v>
      </c>
      <c r="F172" s="226" t="s">
        <v>861</v>
      </c>
      <c r="G172" s="75">
        <v>2380.0700000000002</v>
      </c>
      <c r="H172" s="75">
        <f t="shared" si="218"/>
        <v>238.00700000000003</v>
      </c>
      <c r="I172" s="227">
        <f t="shared" si="216"/>
        <v>2142.0630000000001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256"/>
      <c r="AA172" s="256"/>
      <c r="AB172" s="256"/>
      <c r="AC172" s="256"/>
      <c r="AD172" s="256"/>
      <c r="AE172" s="256"/>
      <c r="AF172" s="227"/>
      <c r="AG172" s="256"/>
      <c r="AH172" s="256"/>
      <c r="AI172" s="256"/>
      <c r="AJ172" s="256"/>
      <c r="AK172" s="256">
        <v>2142.06</v>
      </c>
      <c r="AL172" s="256">
        <v>2142.06</v>
      </c>
      <c r="AM172" s="256">
        <v>2142.06</v>
      </c>
      <c r="AN172" s="227">
        <f>ROUND((I172+J172+K172+L172+M172+N172+O172+P172+Q172+R172+S172+T172+U172),2)</f>
        <v>2142.06</v>
      </c>
    </row>
    <row r="173" spans="2:40" s="73" customFormat="1" ht="49.5" x14ac:dyDescent="0.25">
      <c r="B173" s="48" t="s">
        <v>858</v>
      </c>
      <c r="C173" s="41" t="s">
        <v>859</v>
      </c>
      <c r="D173" s="71" t="s">
        <v>862</v>
      </c>
      <c r="E173" s="226" t="s">
        <v>118</v>
      </c>
      <c r="F173" s="226" t="s">
        <v>863</v>
      </c>
      <c r="G173" s="75">
        <v>2380.06</v>
      </c>
      <c r="H173" s="75">
        <f t="shared" si="218"/>
        <v>238.006</v>
      </c>
      <c r="I173" s="227">
        <f t="shared" si="216"/>
        <v>2142.0540000000001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256"/>
      <c r="AA173" s="256"/>
      <c r="AB173" s="256"/>
      <c r="AC173" s="256"/>
      <c r="AD173" s="256"/>
      <c r="AE173" s="256"/>
      <c r="AF173" s="227"/>
      <c r="AG173" s="256"/>
      <c r="AH173" s="256"/>
      <c r="AI173" s="256"/>
      <c r="AJ173" s="256"/>
      <c r="AK173" s="256">
        <v>2142.0500000000002</v>
      </c>
      <c r="AL173" s="256">
        <v>2142.0500000000002</v>
      </c>
      <c r="AM173" s="256">
        <v>2142.0500000000002</v>
      </c>
      <c r="AN173" s="227">
        <f>ROUND((I173+J173+K173+L173+M173+N173+O173+P173+Q173+R173+S173+T173+U173),2)</f>
        <v>2142.0500000000002</v>
      </c>
    </row>
    <row r="174" spans="2:40" s="73" customFormat="1" ht="16.5" x14ac:dyDescent="0.25">
      <c r="B174" s="48" t="s">
        <v>864</v>
      </c>
      <c r="C174" s="41" t="s">
        <v>679</v>
      </c>
      <c r="D174" s="71" t="s">
        <v>865</v>
      </c>
      <c r="E174" s="226" t="s">
        <v>213</v>
      </c>
      <c r="F174" s="226" t="s">
        <v>866</v>
      </c>
      <c r="G174" s="75">
        <v>1425</v>
      </c>
      <c r="H174" s="75">
        <f t="shared" si="218"/>
        <v>142.5</v>
      </c>
      <c r="I174" s="227">
        <f t="shared" si="216"/>
        <v>1282.5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256"/>
      <c r="AA174" s="256"/>
      <c r="AB174" s="256"/>
      <c r="AC174" s="256"/>
      <c r="AD174" s="256"/>
      <c r="AE174" s="256"/>
      <c r="AF174" s="227"/>
      <c r="AG174" s="256"/>
      <c r="AH174" s="256"/>
      <c r="AI174" s="256"/>
      <c r="AJ174" s="256"/>
      <c r="AK174" s="256">
        <v>1282.5</v>
      </c>
      <c r="AL174" s="256">
        <v>1282.5</v>
      </c>
      <c r="AM174" s="256">
        <v>1282.5</v>
      </c>
      <c r="AN174" s="75">
        <v>1282.5</v>
      </c>
    </row>
    <row r="175" spans="2:40" s="73" customFormat="1" ht="16.5" x14ac:dyDescent="0.25">
      <c r="B175" s="48" t="s">
        <v>864</v>
      </c>
      <c r="C175" s="41" t="s">
        <v>679</v>
      </c>
      <c r="D175" s="71" t="s">
        <v>867</v>
      </c>
      <c r="E175" s="226" t="s">
        <v>350</v>
      </c>
      <c r="F175" s="226" t="s">
        <v>868</v>
      </c>
      <c r="G175" s="75">
        <v>1425</v>
      </c>
      <c r="H175" s="75">
        <f t="shared" si="218"/>
        <v>142.5</v>
      </c>
      <c r="I175" s="227">
        <f t="shared" si="216"/>
        <v>1282.5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256"/>
      <c r="AA175" s="256"/>
      <c r="AB175" s="256"/>
      <c r="AC175" s="256"/>
      <c r="AD175" s="256"/>
      <c r="AE175" s="256"/>
      <c r="AF175" s="227"/>
      <c r="AG175" s="256"/>
      <c r="AH175" s="256"/>
      <c r="AI175" s="256"/>
      <c r="AJ175" s="256"/>
      <c r="AK175" s="256">
        <v>1282.5</v>
      </c>
      <c r="AL175" s="256">
        <v>1282.5</v>
      </c>
      <c r="AM175" s="256">
        <v>1282.5</v>
      </c>
      <c r="AN175" s="75">
        <v>1282.5</v>
      </c>
    </row>
    <row r="176" spans="2:40" s="73" customFormat="1" ht="16.5" x14ac:dyDescent="0.25">
      <c r="B176" s="48" t="s">
        <v>869</v>
      </c>
      <c r="C176" s="41" t="s">
        <v>271</v>
      </c>
      <c r="D176" s="71" t="s">
        <v>870</v>
      </c>
      <c r="E176" s="226" t="s">
        <v>96</v>
      </c>
      <c r="F176" s="226" t="s">
        <v>871</v>
      </c>
      <c r="G176" s="75">
        <v>2131.9699999999998</v>
      </c>
      <c r="H176" s="75">
        <f t="shared" si="218"/>
        <v>213.197</v>
      </c>
      <c r="I176" s="227">
        <f t="shared" si="216"/>
        <v>1918.7729999999999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256"/>
      <c r="AA176" s="256"/>
      <c r="AB176" s="256"/>
      <c r="AC176" s="256"/>
      <c r="AD176" s="256"/>
      <c r="AE176" s="256"/>
      <c r="AF176" s="227"/>
      <c r="AG176" s="256"/>
      <c r="AH176" s="256"/>
      <c r="AI176" s="256"/>
      <c r="AJ176" s="256"/>
      <c r="AK176" s="256">
        <v>1918.77</v>
      </c>
      <c r="AL176" s="256">
        <v>1918.77</v>
      </c>
      <c r="AM176" s="256">
        <v>1918.77</v>
      </c>
      <c r="AN176" s="75">
        <v>1918.77</v>
      </c>
    </row>
    <row r="177" spans="2:111" s="73" customFormat="1" ht="16.5" x14ac:dyDescent="0.25">
      <c r="B177" s="48" t="s">
        <v>869</v>
      </c>
      <c r="C177" s="41" t="s">
        <v>271</v>
      </c>
      <c r="D177" s="71" t="s">
        <v>872</v>
      </c>
      <c r="E177" s="226" t="s">
        <v>96</v>
      </c>
      <c r="F177" s="226" t="s">
        <v>873</v>
      </c>
      <c r="G177" s="75">
        <v>2131.9699999999998</v>
      </c>
      <c r="H177" s="75">
        <f t="shared" si="218"/>
        <v>213.197</v>
      </c>
      <c r="I177" s="227">
        <f t="shared" si="216"/>
        <v>1918.7729999999999</v>
      </c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256"/>
      <c r="AA177" s="256"/>
      <c r="AB177" s="256"/>
      <c r="AC177" s="256"/>
      <c r="AD177" s="256"/>
      <c r="AE177" s="256"/>
      <c r="AF177" s="227"/>
      <c r="AG177" s="256"/>
      <c r="AH177" s="256"/>
      <c r="AI177" s="256"/>
      <c r="AJ177" s="256"/>
      <c r="AK177" s="256">
        <v>1918.77</v>
      </c>
      <c r="AL177" s="256">
        <v>1918.77</v>
      </c>
      <c r="AM177" s="256">
        <v>1918.77</v>
      </c>
      <c r="AN177" s="75">
        <v>1918.77</v>
      </c>
    </row>
    <row r="178" spans="2:111" s="73" customFormat="1" ht="16.5" x14ac:dyDescent="0.25">
      <c r="B178" s="53">
        <v>40676</v>
      </c>
      <c r="C178" s="41" t="s">
        <v>874</v>
      </c>
      <c r="D178" s="52" t="s">
        <v>875</v>
      </c>
      <c r="E178" s="226" t="s">
        <v>96</v>
      </c>
      <c r="F178" s="226" t="s">
        <v>876</v>
      </c>
      <c r="G178" s="75">
        <v>2170</v>
      </c>
      <c r="H178" s="75">
        <f t="shared" si="218"/>
        <v>217</v>
      </c>
      <c r="I178" s="227">
        <f t="shared" si="216"/>
        <v>1953</v>
      </c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6">
        <v>1953</v>
      </c>
      <c r="AL178" s="256">
        <v>1953</v>
      </c>
      <c r="AM178" s="256">
        <v>1953</v>
      </c>
      <c r="AN178" s="75">
        <v>1953</v>
      </c>
    </row>
    <row r="179" spans="2:111" s="73" customFormat="1" ht="40.5" customHeight="1" x14ac:dyDescent="0.25">
      <c r="B179" s="54">
        <v>40905</v>
      </c>
      <c r="C179" s="55" t="s">
        <v>877</v>
      </c>
      <c r="D179" s="56" t="s">
        <v>878</v>
      </c>
      <c r="E179" s="257" t="s">
        <v>172</v>
      </c>
      <c r="F179" s="257" t="s">
        <v>879</v>
      </c>
      <c r="G179" s="227">
        <v>1921</v>
      </c>
      <c r="H179" s="227">
        <f t="shared" si="218"/>
        <v>192.10000000000002</v>
      </c>
      <c r="I179" s="227">
        <f t="shared" si="216"/>
        <v>1728.9</v>
      </c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>
        <v>2.84</v>
      </c>
      <c r="W179" s="227">
        <f>O179+P179+Q179+R179+S179+T179+U179+V179</f>
        <v>2.84</v>
      </c>
      <c r="X179" s="227">
        <f>ROUND((I179/5/365*31),2)</f>
        <v>29.37</v>
      </c>
      <c r="Y179" s="227">
        <f>ROUND((I179/5/365*29),2)</f>
        <v>27.47</v>
      </c>
      <c r="Z179" s="227">
        <f>ROUND((I179/5/365*31),2)</f>
        <v>29.37</v>
      </c>
      <c r="AA179" s="227">
        <f>ROUND((I179/5/365*30),2)</f>
        <v>28.42</v>
      </c>
      <c r="AB179" s="227">
        <f>ROUND((I179/5/365*31),2)</f>
        <v>29.37</v>
      </c>
      <c r="AC179" s="227">
        <f>ROUND((I179/5/365*30),2)</f>
        <v>28.42</v>
      </c>
      <c r="AD179" s="227">
        <f>ROUND((I179/5/365*31),2)</f>
        <v>29.37</v>
      </c>
      <c r="AE179" s="227">
        <f>ROUND((I179/5/365*31),2)</f>
        <v>29.37</v>
      </c>
      <c r="AF179" s="227">
        <f>ROUND((I179/5/365*30),2)</f>
        <v>28.42</v>
      </c>
      <c r="AG179" s="227">
        <f>ROUND((I179/5/365*31),2)</f>
        <v>29.37</v>
      </c>
      <c r="AH179" s="227">
        <f>ROUND((I179/5/365*30),2)</f>
        <v>28.42</v>
      </c>
      <c r="AI179" s="227">
        <f>ROUND((I179/5/365*31),2)</f>
        <v>29.37</v>
      </c>
      <c r="AJ179" s="227"/>
      <c r="AK179" s="227">
        <v>1728.9</v>
      </c>
      <c r="AL179" s="227">
        <v>1728.9</v>
      </c>
      <c r="AM179" s="227">
        <v>1728.9</v>
      </c>
      <c r="AN179" s="227">
        <v>1728.9</v>
      </c>
    </row>
    <row r="180" spans="2:111" s="73" customFormat="1" ht="43.5" customHeight="1" x14ac:dyDescent="0.25">
      <c r="B180" s="54">
        <v>40905</v>
      </c>
      <c r="C180" s="55" t="s">
        <v>877</v>
      </c>
      <c r="D180" s="56" t="s">
        <v>878</v>
      </c>
      <c r="E180" s="257" t="s">
        <v>206</v>
      </c>
      <c r="F180" s="257" t="s">
        <v>880</v>
      </c>
      <c r="G180" s="227">
        <v>1921</v>
      </c>
      <c r="H180" s="227">
        <f t="shared" si="218"/>
        <v>192.10000000000002</v>
      </c>
      <c r="I180" s="227">
        <f t="shared" si="216"/>
        <v>1728.9</v>
      </c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>
        <v>2.84</v>
      </c>
      <c r="W180" s="227">
        <f>O180+P180+Q180+R180+S180+T180+U180+V180</f>
        <v>2.84</v>
      </c>
      <c r="X180" s="227">
        <f>ROUND((I180/5/365*31),2)</f>
        <v>29.37</v>
      </c>
      <c r="Y180" s="227">
        <f>ROUND((I180/5/365*29),2)</f>
        <v>27.47</v>
      </c>
      <c r="Z180" s="227">
        <f>ROUND((I180/5/365*31),2)</f>
        <v>29.37</v>
      </c>
      <c r="AA180" s="227">
        <f>ROUND((I180/5/365*30),2)</f>
        <v>28.42</v>
      </c>
      <c r="AB180" s="227">
        <f>ROUND((I180/5/365*31),2)</f>
        <v>29.37</v>
      </c>
      <c r="AC180" s="227">
        <f>ROUND((I180/5/365*30),2)</f>
        <v>28.42</v>
      </c>
      <c r="AD180" s="227">
        <f>ROUND((I180/5/365*31),2)</f>
        <v>29.37</v>
      </c>
      <c r="AE180" s="227">
        <f>ROUND((I180/5/365*31),2)</f>
        <v>29.37</v>
      </c>
      <c r="AF180" s="227">
        <f>ROUND((I180/5/365*30),2)</f>
        <v>28.42</v>
      </c>
      <c r="AG180" s="227">
        <f>ROUND((I180/5/365*31),2)</f>
        <v>29.37</v>
      </c>
      <c r="AH180" s="227">
        <f>ROUND((I180/5/365*30),2)</f>
        <v>28.42</v>
      </c>
      <c r="AI180" s="227">
        <f>ROUND((I180/5/365*31),2)</f>
        <v>29.37</v>
      </c>
      <c r="AJ180" s="227"/>
      <c r="AK180" s="227">
        <v>1728.9</v>
      </c>
      <c r="AL180" s="227">
        <v>1728.9</v>
      </c>
      <c r="AM180" s="227">
        <v>1728.9</v>
      </c>
      <c r="AN180" s="227">
        <v>1728.9</v>
      </c>
    </row>
    <row r="181" spans="2:111" s="73" customFormat="1" ht="42.75" customHeight="1" x14ac:dyDescent="0.25">
      <c r="B181" s="54">
        <v>40905</v>
      </c>
      <c r="C181" s="55" t="s">
        <v>877</v>
      </c>
      <c r="D181" s="56" t="s">
        <v>878</v>
      </c>
      <c r="E181" s="257" t="s">
        <v>206</v>
      </c>
      <c r="F181" s="257" t="s">
        <v>881</v>
      </c>
      <c r="G181" s="227">
        <v>1921</v>
      </c>
      <c r="H181" s="227">
        <f t="shared" si="218"/>
        <v>192.10000000000002</v>
      </c>
      <c r="I181" s="227">
        <f t="shared" si="216"/>
        <v>1728.9</v>
      </c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>
        <v>2.84</v>
      </c>
      <c r="W181" s="227">
        <f>O181+P181+Q181+R181+S181+T181+U181+V181</f>
        <v>2.84</v>
      </c>
      <c r="X181" s="227">
        <f>ROUND((I181/5/365*31),2)</f>
        <v>29.37</v>
      </c>
      <c r="Y181" s="227">
        <f>ROUND((I181/5/365*29),2)</f>
        <v>27.47</v>
      </c>
      <c r="Z181" s="227">
        <f>ROUND((I181/5/365*31),2)</f>
        <v>29.37</v>
      </c>
      <c r="AA181" s="227">
        <f>ROUND((I181/5/365*30),2)</f>
        <v>28.42</v>
      </c>
      <c r="AB181" s="227">
        <f>ROUND((I181/5/365*31),2)</f>
        <v>29.37</v>
      </c>
      <c r="AC181" s="227">
        <f>ROUND((I181/5/365*30),2)</f>
        <v>28.42</v>
      </c>
      <c r="AD181" s="227">
        <f>ROUND((I181/5/365*31),2)</f>
        <v>29.37</v>
      </c>
      <c r="AE181" s="227">
        <f>ROUND((I181/5/365*31),2)</f>
        <v>29.37</v>
      </c>
      <c r="AF181" s="227">
        <f>ROUND((I181/5/365*30),2)</f>
        <v>28.42</v>
      </c>
      <c r="AG181" s="227">
        <f>ROUND((I181/5/365*31),2)</f>
        <v>29.37</v>
      </c>
      <c r="AH181" s="227">
        <f>ROUND((I181/5/365*30),2)</f>
        <v>28.42</v>
      </c>
      <c r="AI181" s="227">
        <f>ROUND((I181/5/365*31),2)</f>
        <v>29.37</v>
      </c>
      <c r="AJ181" s="227"/>
      <c r="AK181" s="227">
        <v>1728.9</v>
      </c>
      <c r="AL181" s="227">
        <v>1728.9</v>
      </c>
      <c r="AM181" s="227">
        <v>1728.9</v>
      </c>
      <c r="AN181" s="227">
        <v>1728.9</v>
      </c>
    </row>
    <row r="182" spans="2:111" s="78" customFormat="1" ht="156.75" x14ac:dyDescent="0.2">
      <c r="B182" s="54">
        <v>41144</v>
      </c>
      <c r="C182" s="55" t="s">
        <v>246</v>
      </c>
      <c r="D182" s="11" t="s">
        <v>984</v>
      </c>
      <c r="E182" s="286" t="s">
        <v>602</v>
      </c>
      <c r="F182" s="287" t="s">
        <v>882</v>
      </c>
      <c r="G182" s="227">
        <v>1462.22</v>
      </c>
      <c r="H182" s="227">
        <f t="shared" si="218"/>
        <v>146.22200000000001</v>
      </c>
      <c r="I182" s="227">
        <f t="shared" si="216"/>
        <v>1315.998</v>
      </c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>
        <v>0</v>
      </c>
      <c r="X182" s="227">
        <v>0</v>
      </c>
      <c r="Y182" s="227">
        <v>0</v>
      </c>
      <c r="Z182" s="227">
        <v>0</v>
      </c>
      <c r="AA182" s="227">
        <v>0</v>
      </c>
      <c r="AB182" s="227">
        <v>0</v>
      </c>
      <c r="AC182" s="227">
        <v>0</v>
      </c>
      <c r="AD182" s="227">
        <v>0</v>
      </c>
      <c r="AE182" s="227">
        <f>ROUND((I182/5/365*8),2)</f>
        <v>5.77</v>
      </c>
      <c r="AF182" s="227">
        <f t="shared" ref="AF182:AF189" si="231">ROUND((I182/5/365*30),2)</f>
        <v>21.63</v>
      </c>
      <c r="AG182" s="227">
        <f t="shared" ref="AG182:AG189" si="232">ROUND((I182/5/365*31),2)</f>
        <v>22.35</v>
      </c>
      <c r="AH182" s="227">
        <f t="shared" ref="AH182:AH189" si="233">ROUND((I182/5/365*30),2)</f>
        <v>21.63</v>
      </c>
      <c r="AI182" s="227">
        <f t="shared" ref="AI182:AI189" si="234">ROUND((I182/5/365*31),2)</f>
        <v>22.35</v>
      </c>
      <c r="AJ182" s="227"/>
      <c r="AK182" s="227">
        <v>1316</v>
      </c>
      <c r="AL182" s="227">
        <v>1316</v>
      </c>
      <c r="AM182" s="227">
        <v>1316</v>
      </c>
      <c r="AN182" s="227">
        <v>1316</v>
      </c>
      <c r="AO182" s="127">
        <f t="shared" ref="AO182:AO189" si="235">ROUND((I182/5/365*31),2)</f>
        <v>22.35</v>
      </c>
      <c r="AP182" s="74">
        <f t="shared" ref="AP182:AP189" si="236">ROUND((I182/5/365*28),2)</f>
        <v>20.190000000000001</v>
      </c>
      <c r="AQ182" s="74">
        <f t="shared" ref="AQ182:AQ189" si="237">ROUND((I182/5/365*31),2)</f>
        <v>22.35</v>
      </c>
      <c r="AR182" s="74">
        <f t="shared" ref="AR182:AR189" si="238">ROUND((I182/5/365*30),2)</f>
        <v>21.63</v>
      </c>
      <c r="AS182" s="74">
        <f t="shared" ref="AS182:AS189" si="239">ROUND((I182/5/365*31),2)</f>
        <v>22.35</v>
      </c>
      <c r="AT182" s="74">
        <f t="shared" ref="AT182:AT189" si="240">ROUND((I182/5/365*30),2)</f>
        <v>21.63</v>
      </c>
      <c r="AU182" s="74">
        <f t="shared" ref="AU182:AU189" si="241">ROUND((I182/5/365*31),2)</f>
        <v>22.35</v>
      </c>
      <c r="AV182" s="74">
        <f t="shared" ref="AV182:AV189" si="242">ROUND((I182/5/365*31),2)</f>
        <v>22.35</v>
      </c>
      <c r="AW182" s="74">
        <f t="shared" ref="AW182:AW189" si="243">ROUND((I182/5/365*30),2)</f>
        <v>21.63</v>
      </c>
      <c r="AX182" s="74">
        <f t="shared" ref="AX182:AX189" si="244">ROUND((I182/5/365*31),2)</f>
        <v>22.35</v>
      </c>
      <c r="AY182" s="74">
        <f t="shared" ref="AY182:AY189" si="245">ROUND((I182/5/365*30),2)</f>
        <v>21.63</v>
      </c>
      <c r="AZ182" s="74">
        <f t="shared" ref="AZ182:AZ189" si="246">ROUND((I182/5/365*31),2)</f>
        <v>22.35</v>
      </c>
      <c r="BA182" s="74">
        <f t="shared" ref="BA182:BA189" si="247">SUM(AO182:AZ182)</f>
        <v>263.15999999999997</v>
      </c>
      <c r="BB182" s="74">
        <f t="shared" ref="BB182:BB189" si="248">ROUND((AN182+AO182+AP182+AQ182+AR182+AS182+AT182+AU182+AV182+AW182+AX182+AY182+AZ182),2)</f>
        <v>1579.16</v>
      </c>
      <c r="BC182" s="74">
        <f t="shared" ref="BC182:BC189" si="249">ROUND((I182/5/365*31),2)</f>
        <v>22.35</v>
      </c>
      <c r="BD182" s="74">
        <f t="shared" ref="BD182:BD189" si="250">ROUND((I182/5/365*28),2)</f>
        <v>20.190000000000001</v>
      </c>
      <c r="BE182" s="74">
        <f t="shared" ref="BE182:BE189" si="251">ROUND((I182/5/365*31),2)</f>
        <v>22.35</v>
      </c>
      <c r="BF182" s="74">
        <f t="shared" ref="BF182:BF189" si="252">ROUND((I182/5/365*30),2)</f>
        <v>21.63</v>
      </c>
      <c r="BG182" s="74">
        <f t="shared" ref="BG182:BG189" si="253">ROUND((I182/5/365*31),2)</f>
        <v>22.35</v>
      </c>
      <c r="BH182" s="74">
        <f t="shared" ref="BH182:BH189" si="254">ROUND((I182/5/365*30),2)</f>
        <v>21.63</v>
      </c>
      <c r="BI182" s="74">
        <f t="shared" ref="BI182:BI189" si="255">ROUND((I182/5/365*31),2)</f>
        <v>22.35</v>
      </c>
      <c r="BJ182" s="74">
        <f t="shared" ref="BJ182:BJ189" si="256">ROUND((I182/5/365*31),2)</f>
        <v>22.35</v>
      </c>
      <c r="BK182" s="74">
        <f t="shared" ref="BK182:BK189" si="257">ROUND((I182/5/365*30),2)</f>
        <v>21.63</v>
      </c>
      <c r="BL182" s="74">
        <f t="shared" ref="BL182:BL189" si="258">ROUND((I182/5/365*31),2)</f>
        <v>22.35</v>
      </c>
      <c r="BM182" s="74">
        <f t="shared" ref="BM182:BM189" si="259">ROUND((I182/5/365*30),2)</f>
        <v>21.63</v>
      </c>
      <c r="BN182" s="74">
        <f t="shared" ref="BN182:BN189" si="260">ROUND((I182/5/365*31),2)</f>
        <v>22.35</v>
      </c>
      <c r="BO182" s="74">
        <f t="shared" ref="BO182:BO189" si="261">SUM(BC182:BN182)</f>
        <v>263.15999999999997</v>
      </c>
      <c r="BP182" s="74">
        <f t="shared" ref="BP182:BP189" si="262">ROUND((BB182+BO182),2)</f>
        <v>1842.32</v>
      </c>
      <c r="BQ182" s="74">
        <f t="shared" ref="BQ182:BQ189" si="263">ROUND((I182/5/365*31),2)</f>
        <v>22.35</v>
      </c>
      <c r="BR182" s="74">
        <f t="shared" ref="BR182:BR189" si="264">ROUND((I182/5/365*28),2)</f>
        <v>20.190000000000001</v>
      </c>
      <c r="BS182" s="74">
        <f t="shared" ref="BS182:BS189" si="265">ROUND((I182/5/365*31),2)</f>
        <v>22.35</v>
      </c>
      <c r="BT182" s="74">
        <f t="shared" ref="BT182:BT189" si="266">ROUND((I182/5/365*30),2)</f>
        <v>21.63</v>
      </c>
      <c r="BU182" s="74">
        <f t="shared" ref="BU182:BU189" si="267">ROUND((I182/5/365*31),2)</f>
        <v>22.35</v>
      </c>
      <c r="BV182" s="74">
        <f t="shared" ref="BV182:BV189" si="268">ROUND((I182/5/365*30),2)</f>
        <v>21.63</v>
      </c>
      <c r="BW182" s="74">
        <f t="shared" ref="BW182:BW189" si="269">ROUND((I182/5/365*31),2)</f>
        <v>22.35</v>
      </c>
      <c r="BX182" s="74">
        <f t="shared" ref="BX182:BX189" si="270">ROUND((I182/5/365*31),2)</f>
        <v>22.35</v>
      </c>
      <c r="BY182" s="74">
        <f t="shared" ref="BY182:BY189" si="271">ROUND((I182/5/365*30),2)</f>
        <v>21.63</v>
      </c>
      <c r="BZ182" s="74">
        <f t="shared" ref="BZ182:BZ189" si="272">ROUND((I182/5/365*31),2)</f>
        <v>22.35</v>
      </c>
      <c r="CA182" s="74">
        <f t="shared" ref="CA182:CA189" si="273">ROUND((I182/5/365*30),2)</f>
        <v>21.63</v>
      </c>
      <c r="CB182" s="74">
        <f t="shared" ref="CB182:CB189" si="274">ROUND((I182/5/365*31),2)</f>
        <v>22.35</v>
      </c>
      <c r="CC182" s="74">
        <f t="shared" ref="CC182:CC189" si="275">SUM(BQ182:CB182)</f>
        <v>263.15999999999997</v>
      </c>
      <c r="CD182" s="74">
        <f t="shared" ref="CD182:CD189" si="276">ROUND((BP182+CC182),2)</f>
        <v>2105.48</v>
      </c>
      <c r="CE182" s="74">
        <f t="shared" ref="CE182:CE189" si="277">ROUND((I182/5/365*31),2)</f>
        <v>22.35</v>
      </c>
      <c r="CF182" s="74">
        <f t="shared" ref="CF182:CF189" si="278">ROUND((I182/5/365*29),2)</f>
        <v>20.91</v>
      </c>
      <c r="CG182" s="74">
        <f t="shared" ref="CG182:CG189" si="279">ROUND((I182/5/365*31),2)</f>
        <v>22.35</v>
      </c>
      <c r="CH182" s="74">
        <f t="shared" ref="CH182:CH189" si="280">ROUND((I182/5/365*30),2)</f>
        <v>21.63</v>
      </c>
      <c r="CI182" s="74">
        <f t="shared" ref="CI182:CI189" si="281">ROUND((I182/5/365*31),2)</f>
        <v>22.35</v>
      </c>
      <c r="CJ182" s="74">
        <f t="shared" ref="CJ182:CJ189" si="282">ROUND((I182/5/365*30),2)</f>
        <v>21.63</v>
      </c>
      <c r="CK182" s="74">
        <f t="shared" ref="CK182:CK189" si="283">ROUND((I182/5/365*31),2)</f>
        <v>22.35</v>
      </c>
      <c r="CL182" s="74">
        <f t="shared" ref="CL182:CL189" si="284">ROUND((I182/5/365*31),2)</f>
        <v>22.35</v>
      </c>
      <c r="CM182" s="74">
        <f t="shared" ref="CM182:CM189" si="285">ROUND((I182/5/365*30),2)</f>
        <v>21.63</v>
      </c>
      <c r="CN182" s="74">
        <f t="shared" ref="CN182:CN189" si="286">ROUND((I182/5/365*31),2)</f>
        <v>22.35</v>
      </c>
      <c r="CO182" s="74">
        <f t="shared" ref="CO182:CO189" si="287">ROUND((I182/5/365*30),2)</f>
        <v>21.63</v>
      </c>
      <c r="CP182" s="74">
        <f t="shared" ref="CP182:CP189" si="288">ROUND((I182/5/365*31),2)</f>
        <v>22.35</v>
      </c>
      <c r="CQ182" s="74">
        <f t="shared" ref="CQ182:CQ189" si="289">SUM(CE182:CP182)</f>
        <v>263.88</v>
      </c>
      <c r="CR182" s="75">
        <f t="shared" ref="CR182:CR189" si="290">ROUND((CD182+CQ182),2)</f>
        <v>2369.36</v>
      </c>
      <c r="CS182" s="74">
        <f t="shared" ref="CS182:CS189" si="291">ROUND((I182/5/365*31),2)</f>
        <v>22.35</v>
      </c>
      <c r="CT182" s="74">
        <f t="shared" ref="CT182:CT189" si="292">ROUND((I182/5/365*28),2)</f>
        <v>20.190000000000001</v>
      </c>
      <c r="CU182" s="74">
        <f t="shared" ref="CU182:CU189" si="293">ROUND((I182/5/365*31),2)</f>
        <v>22.35</v>
      </c>
      <c r="CV182" s="74">
        <f t="shared" ref="CV182:CV189" si="294">ROUND((I182/5/365*30),2)</f>
        <v>21.63</v>
      </c>
      <c r="CW182" s="76">
        <f t="shared" ref="CW182:CW189" si="295">ROUND((I182/5/365*31),2)</f>
        <v>22.35</v>
      </c>
      <c r="CX182" s="74">
        <f t="shared" ref="CX182:CX189" si="296">ROUND((I182/5/365*30),2)</f>
        <v>21.63</v>
      </c>
      <c r="CY182" s="74">
        <f t="shared" ref="CY182:CY189" si="297">ROUND((I182/5/365*31),2)</f>
        <v>22.35</v>
      </c>
      <c r="CZ182" s="74">
        <v>16.059999999999999</v>
      </c>
      <c r="DA182" s="74"/>
      <c r="DB182" s="74"/>
      <c r="DC182" s="74"/>
      <c r="DD182" s="74"/>
      <c r="DE182" s="77">
        <f t="shared" ref="DE182:DE189" si="298">SUM(CS182:DD182)</f>
        <v>168.91</v>
      </c>
      <c r="DF182" s="74">
        <f t="shared" ref="DF182:DF189" si="299">ROUND((CR182+CS182+CT182+CU182+CV182+CW182+CX182+CY182+CZ182+DB182+DC182+DB182+DD182),2)</f>
        <v>2538.27</v>
      </c>
      <c r="DG182" s="74">
        <f t="shared" ref="DG182:DG189" si="300">SUM(G182-DF182)</f>
        <v>-1076.05</v>
      </c>
    </row>
    <row r="183" spans="2:111" s="78" customFormat="1" ht="156.75" x14ac:dyDescent="0.2">
      <c r="B183" s="54">
        <v>41144</v>
      </c>
      <c r="C183" s="55" t="s">
        <v>246</v>
      </c>
      <c r="D183" s="11" t="s">
        <v>985</v>
      </c>
      <c r="E183" s="286" t="s">
        <v>213</v>
      </c>
      <c r="F183" s="287" t="s">
        <v>883</v>
      </c>
      <c r="G183" s="227">
        <v>1462.22</v>
      </c>
      <c r="H183" s="227">
        <f t="shared" si="218"/>
        <v>146.22200000000001</v>
      </c>
      <c r="I183" s="227">
        <f t="shared" si="216"/>
        <v>1315.998</v>
      </c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>
        <v>0</v>
      </c>
      <c r="X183" s="227">
        <v>0</v>
      </c>
      <c r="Y183" s="227">
        <v>0</v>
      </c>
      <c r="Z183" s="227">
        <v>0</v>
      </c>
      <c r="AA183" s="227">
        <v>0</v>
      </c>
      <c r="AB183" s="227">
        <v>0</v>
      </c>
      <c r="AC183" s="227">
        <v>0</v>
      </c>
      <c r="AD183" s="227">
        <v>0</v>
      </c>
      <c r="AE183" s="227">
        <f t="shared" ref="AE183:AE189" si="301">ROUND((I183/5/365*8),2)</f>
        <v>5.77</v>
      </c>
      <c r="AF183" s="227">
        <f t="shared" si="231"/>
        <v>21.63</v>
      </c>
      <c r="AG183" s="227">
        <f t="shared" si="232"/>
        <v>22.35</v>
      </c>
      <c r="AH183" s="227">
        <f t="shared" si="233"/>
        <v>21.63</v>
      </c>
      <c r="AI183" s="227">
        <f t="shared" si="234"/>
        <v>22.35</v>
      </c>
      <c r="AJ183" s="227"/>
      <c r="AK183" s="227">
        <v>1316</v>
      </c>
      <c r="AL183" s="227">
        <v>1316</v>
      </c>
      <c r="AM183" s="227">
        <v>1316</v>
      </c>
      <c r="AN183" s="227">
        <v>1316</v>
      </c>
      <c r="AO183" s="127">
        <f t="shared" si="235"/>
        <v>22.35</v>
      </c>
      <c r="AP183" s="74">
        <f t="shared" si="236"/>
        <v>20.190000000000001</v>
      </c>
      <c r="AQ183" s="74">
        <f t="shared" si="237"/>
        <v>22.35</v>
      </c>
      <c r="AR183" s="74">
        <f t="shared" si="238"/>
        <v>21.63</v>
      </c>
      <c r="AS183" s="74">
        <f t="shared" si="239"/>
        <v>22.35</v>
      </c>
      <c r="AT183" s="74">
        <f t="shared" si="240"/>
        <v>21.63</v>
      </c>
      <c r="AU183" s="74">
        <f t="shared" si="241"/>
        <v>22.35</v>
      </c>
      <c r="AV183" s="74">
        <f t="shared" si="242"/>
        <v>22.35</v>
      </c>
      <c r="AW183" s="74">
        <f t="shared" si="243"/>
        <v>21.63</v>
      </c>
      <c r="AX183" s="74">
        <f t="shared" si="244"/>
        <v>22.35</v>
      </c>
      <c r="AY183" s="74">
        <f t="shared" si="245"/>
        <v>21.63</v>
      </c>
      <c r="AZ183" s="74">
        <f t="shared" si="246"/>
        <v>22.35</v>
      </c>
      <c r="BA183" s="74">
        <f t="shared" si="247"/>
        <v>263.15999999999997</v>
      </c>
      <c r="BB183" s="74">
        <f t="shared" si="248"/>
        <v>1579.16</v>
      </c>
      <c r="BC183" s="74">
        <f t="shared" si="249"/>
        <v>22.35</v>
      </c>
      <c r="BD183" s="74">
        <f t="shared" si="250"/>
        <v>20.190000000000001</v>
      </c>
      <c r="BE183" s="74">
        <f t="shared" si="251"/>
        <v>22.35</v>
      </c>
      <c r="BF183" s="74">
        <f t="shared" si="252"/>
        <v>21.63</v>
      </c>
      <c r="BG183" s="74">
        <f t="shared" si="253"/>
        <v>22.35</v>
      </c>
      <c r="BH183" s="74">
        <f t="shared" si="254"/>
        <v>21.63</v>
      </c>
      <c r="BI183" s="74">
        <f t="shared" si="255"/>
        <v>22.35</v>
      </c>
      <c r="BJ183" s="74">
        <f t="shared" si="256"/>
        <v>22.35</v>
      </c>
      <c r="BK183" s="74">
        <f t="shared" si="257"/>
        <v>21.63</v>
      </c>
      <c r="BL183" s="74">
        <f t="shared" si="258"/>
        <v>22.35</v>
      </c>
      <c r="BM183" s="74">
        <f t="shared" si="259"/>
        <v>21.63</v>
      </c>
      <c r="BN183" s="74">
        <f t="shared" si="260"/>
        <v>22.35</v>
      </c>
      <c r="BO183" s="74">
        <f t="shared" si="261"/>
        <v>263.15999999999997</v>
      </c>
      <c r="BP183" s="74">
        <f t="shared" si="262"/>
        <v>1842.32</v>
      </c>
      <c r="BQ183" s="74">
        <f t="shared" si="263"/>
        <v>22.35</v>
      </c>
      <c r="BR183" s="74">
        <f t="shared" si="264"/>
        <v>20.190000000000001</v>
      </c>
      <c r="BS183" s="74">
        <f t="shared" si="265"/>
        <v>22.35</v>
      </c>
      <c r="BT183" s="74">
        <f t="shared" si="266"/>
        <v>21.63</v>
      </c>
      <c r="BU183" s="74">
        <f t="shared" si="267"/>
        <v>22.35</v>
      </c>
      <c r="BV183" s="74">
        <f t="shared" si="268"/>
        <v>21.63</v>
      </c>
      <c r="BW183" s="74">
        <f t="shared" si="269"/>
        <v>22.35</v>
      </c>
      <c r="BX183" s="74">
        <f t="shared" si="270"/>
        <v>22.35</v>
      </c>
      <c r="BY183" s="74">
        <f t="shared" si="271"/>
        <v>21.63</v>
      </c>
      <c r="BZ183" s="74">
        <f t="shared" si="272"/>
        <v>22.35</v>
      </c>
      <c r="CA183" s="74">
        <f t="shared" si="273"/>
        <v>21.63</v>
      </c>
      <c r="CB183" s="74">
        <f t="shared" si="274"/>
        <v>22.35</v>
      </c>
      <c r="CC183" s="74">
        <f t="shared" si="275"/>
        <v>263.15999999999997</v>
      </c>
      <c r="CD183" s="74">
        <f t="shared" si="276"/>
        <v>2105.48</v>
      </c>
      <c r="CE183" s="74">
        <f t="shared" si="277"/>
        <v>22.35</v>
      </c>
      <c r="CF183" s="74">
        <f t="shared" si="278"/>
        <v>20.91</v>
      </c>
      <c r="CG183" s="74">
        <f t="shared" si="279"/>
        <v>22.35</v>
      </c>
      <c r="CH183" s="74">
        <f t="shared" si="280"/>
        <v>21.63</v>
      </c>
      <c r="CI183" s="74">
        <f t="shared" si="281"/>
        <v>22.35</v>
      </c>
      <c r="CJ183" s="74">
        <f t="shared" si="282"/>
        <v>21.63</v>
      </c>
      <c r="CK183" s="74">
        <f t="shared" si="283"/>
        <v>22.35</v>
      </c>
      <c r="CL183" s="74">
        <f t="shared" si="284"/>
        <v>22.35</v>
      </c>
      <c r="CM183" s="74">
        <f t="shared" si="285"/>
        <v>21.63</v>
      </c>
      <c r="CN183" s="74">
        <f t="shared" si="286"/>
        <v>22.35</v>
      </c>
      <c r="CO183" s="74">
        <f t="shared" si="287"/>
        <v>21.63</v>
      </c>
      <c r="CP183" s="74">
        <f t="shared" si="288"/>
        <v>22.35</v>
      </c>
      <c r="CQ183" s="74">
        <f t="shared" si="289"/>
        <v>263.88</v>
      </c>
      <c r="CR183" s="75">
        <f t="shared" si="290"/>
        <v>2369.36</v>
      </c>
      <c r="CS183" s="74">
        <f t="shared" si="291"/>
        <v>22.35</v>
      </c>
      <c r="CT183" s="74">
        <f t="shared" si="292"/>
        <v>20.190000000000001</v>
      </c>
      <c r="CU183" s="74">
        <f t="shared" si="293"/>
        <v>22.35</v>
      </c>
      <c r="CV183" s="74">
        <f t="shared" si="294"/>
        <v>21.63</v>
      </c>
      <c r="CW183" s="76">
        <f t="shared" si="295"/>
        <v>22.35</v>
      </c>
      <c r="CX183" s="74">
        <f t="shared" si="296"/>
        <v>21.63</v>
      </c>
      <c r="CY183" s="74">
        <f t="shared" si="297"/>
        <v>22.35</v>
      </c>
      <c r="CZ183" s="74">
        <v>16.059999999999999</v>
      </c>
      <c r="DA183" s="74"/>
      <c r="DB183" s="74"/>
      <c r="DC183" s="74"/>
      <c r="DD183" s="74"/>
      <c r="DE183" s="77">
        <f t="shared" si="298"/>
        <v>168.91</v>
      </c>
      <c r="DF183" s="74">
        <f t="shared" si="299"/>
        <v>2538.27</v>
      </c>
      <c r="DG183" s="74">
        <f t="shared" si="300"/>
        <v>-1076.05</v>
      </c>
    </row>
    <row r="184" spans="2:111" s="78" customFormat="1" ht="110.1" customHeight="1" x14ac:dyDescent="0.2">
      <c r="B184" s="54">
        <v>41144</v>
      </c>
      <c r="C184" s="55" t="s">
        <v>246</v>
      </c>
      <c r="D184" s="11" t="s">
        <v>986</v>
      </c>
      <c r="E184" s="286" t="s">
        <v>200</v>
      </c>
      <c r="F184" s="287" t="s">
        <v>884</v>
      </c>
      <c r="G184" s="227">
        <v>1462.22</v>
      </c>
      <c r="H184" s="227">
        <f t="shared" si="218"/>
        <v>146.22200000000001</v>
      </c>
      <c r="I184" s="227">
        <f t="shared" si="216"/>
        <v>1315.998</v>
      </c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>
        <v>0</v>
      </c>
      <c r="X184" s="227">
        <v>0</v>
      </c>
      <c r="Y184" s="227">
        <v>0</v>
      </c>
      <c r="Z184" s="227">
        <v>0</v>
      </c>
      <c r="AA184" s="227">
        <v>0</v>
      </c>
      <c r="AB184" s="227">
        <v>0</v>
      </c>
      <c r="AC184" s="227">
        <v>0</v>
      </c>
      <c r="AD184" s="227">
        <v>0</v>
      </c>
      <c r="AE184" s="227">
        <f t="shared" si="301"/>
        <v>5.77</v>
      </c>
      <c r="AF184" s="227">
        <f t="shared" si="231"/>
        <v>21.63</v>
      </c>
      <c r="AG184" s="227">
        <f t="shared" si="232"/>
        <v>22.35</v>
      </c>
      <c r="AH184" s="227">
        <f t="shared" si="233"/>
        <v>21.63</v>
      </c>
      <c r="AI184" s="227">
        <f t="shared" si="234"/>
        <v>22.35</v>
      </c>
      <c r="AJ184" s="227"/>
      <c r="AK184" s="227">
        <v>1316</v>
      </c>
      <c r="AL184" s="227">
        <v>1316</v>
      </c>
      <c r="AM184" s="227">
        <v>1316</v>
      </c>
      <c r="AN184" s="227">
        <v>1316</v>
      </c>
      <c r="AO184" s="127">
        <f t="shared" si="235"/>
        <v>22.35</v>
      </c>
      <c r="AP184" s="74">
        <f t="shared" si="236"/>
        <v>20.190000000000001</v>
      </c>
      <c r="AQ184" s="74">
        <f t="shared" si="237"/>
        <v>22.35</v>
      </c>
      <c r="AR184" s="74">
        <f t="shared" si="238"/>
        <v>21.63</v>
      </c>
      <c r="AS184" s="74">
        <f t="shared" si="239"/>
        <v>22.35</v>
      </c>
      <c r="AT184" s="74">
        <f t="shared" si="240"/>
        <v>21.63</v>
      </c>
      <c r="AU184" s="74">
        <f t="shared" si="241"/>
        <v>22.35</v>
      </c>
      <c r="AV184" s="74">
        <f t="shared" si="242"/>
        <v>22.35</v>
      </c>
      <c r="AW184" s="74">
        <f t="shared" si="243"/>
        <v>21.63</v>
      </c>
      <c r="AX184" s="74">
        <f t="shared" si="244"/>
        <v>22.35</v>
      </c>
      <c r="AY184" s="74">
        <f t="shared" si="245"/>
        <v>21.63</v>
      </c>
      <c r="AZ184" s="74">
        <f t="shared" si="246"/>
        <v>22.35</v>
      </c>
      <c r="BA184" s="74">
        <f t="shared" si="247"/>
        <v>263.15999999999997</v>
      </c>
      <c r="BB184" s="74">
        <f t="shared" si="248"/>
        <v>1579.16</v>
      </c>
      <c r="BC184" s="74">
        <f t="shared" si="249"/>
        <v>22.35</v>
      </c>
      <c r="BD184" s="74">
        <f t="shared" si="250"/>
        <v>20.190000000000001</v>
      </c>
      <c r="BE184" s="74">
        <f t="shared" si="251"/>
        <v>22.35</v>
      </c>
      <c r="BF184" s="74">
        <f t="shared" si="252"/>
        <v>21.63</v>
      </c>
      <c r="BG184" s="74">
        <f t="shared" si="253"/>
        <v>22.35</v>
      </c>
      <c r="BH184" s="74">
        <f t="shared" si="254"/>
        <v>21.63</v>
      </c>
      <c r="BI184" s="74">
        <f t="shared" si="255"/>
        <v>22.35</v>
      </c>
      <c r="BJ184" s="74">
        <f t="shared" si="256"/>
        <v>22.35</v>
      </c>
      <c r="BK184" s="74">
        <f t="shared" si="257"/>
        <v>21.63</v>
      </c>
      <c r="BL184" s="74">
        <f t="shared" si="258"/>
        <v>22.35</v>
      </c>
      <c r="BM184" s="74">
        <f t="shared" si="259"/>
        <v>21.63</v>
      </c>
      <c r="BN184" s="74">
        <f t="shared" si="260"/>
        <v>22.35</v>
      </c>
      <c r="BO184" s="74">
        <f t="shared" si="261"/>
        <v>263.15999999999997</v>
      </c>
      <c r="BP184" s="74">
        <f t="shared" si="262"/>
        <v>1842.32</v>
      </c>
      <c r="BQ184" s="74">
        <f t="shared" si="263"/>
        <v>22.35</v>
      </c>
      <c r="BR184" s="74">
        <f t="shared" si="264"/>
        <v>20.190000000000001</v>
      </c>
      <c r="BS184" s="74">
        <f t="shared" si="265"/>
        <v>22.35</v>
      </c>
      <c r="BT184" s="74">
        <f t="shared" si="266"/>
        <v>21.63</v>
      </c>
      <c r="BU184" s="74">
        <f t="shared" si="267"/>
        <v>22.35</v>
      </c>
      <c r="BV184" s="74">
        <f t="shared" si="268"/>
        <v>21.63</v>
      </c>
      <c r="BW184" s="74">
        <f t="shared" si="269"/>
        <v>22.35</v>
      </c>
      <c r="BX184" s="74">
        <f t="shared" si="270"/>
        <v>22.35</v>
      </c>
      <c r="BY184" s="74">
        <f t="shared" si="271"/>
        <v>21.63</v>
      </c>
      <c r="BZ184" s="74">
        <f t="shared" si="272"/>
        <v>22.35</v>
      </c>
      <c r="CA184" s="74">
        <f t="shared" si="273"/>
        <v>21.63</v>
      </c>
      <c r="CB184" s="74">
        <f t="shared" si="274"/>
        <v>22.35</v>
      </c>
      <c r="CC184" s="74">
        <f t="shared" si="275"/>
        <v>263.15999999999997</v>
      </c>
      <c r="CD184" s="74">
        <f t="shared" si="276"/>
        <v>2105.48</v>
      </c>
      <c r="CE184" s="74">
        <f t="shared" si="277"/>
        <v>22.35</v>
      </c>
      <c r="CF184" s="74">
        <f t="shared" si="278"/>
        <v>20.91</v>
      </c>
      <c r="CG184" s="74">
        <f t="shared" si="279"/>
        <v>22.35</v>
      </c>
      <c r="CH184" s="74">
        <f t="shared" si="280"/>
        <v>21.63</v>
      </c>
      <c r="CI184" s="74">
        <f t="shared" si="281"/>
        <v>22.35</v>
      </c>
      <c r="CJ184" s="74">
        <f t="shared" si="282"/>
        <v>21.63</v>
      </c>
      <c r="CK184" s="74">
        <f t="shared" si="283"/>
        <v>22.35</v>
      </c>
      <c r="CL184" s="74">
        <f t="shared" si="284"/>
        <v>22.35</v>
      </c>
      <c r="CM184" s="74">
        <f t="shared" si="285"/>
        <v>21.63</v>
      </c>
      <c r="CN184" s="74">
        <f t="shared" si="286"/>
        <v>22.35</v>
      </c>
      <c r="CO184" s="74">
        <f t="shared" si="287"/>
        <v>21.63</v>
      </c>
      <c r="CP184" s="74">
        <f t="shared" si="288"/>
        <v>22.35</v>
      </c>
      <c r="CQ184" s="74">
        <f t="shared" si="289"/>
        <v>263.88</v>
      </c>
      <c r="CR184" s="75">
        <f t="shared" si="290"/>
        <v>2369.36</v>
      </c>
      <c r="CS184" s="74">
        <f t="shared" si="291"/>
        <v>22.35</v>
      </c>
      <c r="CT184" s="74">
        <f t="shared" si="292"/>
        <v>20.190000000000001</v>
      </c>
      <c r="CU184" s="74">
        <f t="shared" si="293"/>
        <v>22.35</v>
      </c>
      <c r="CV184" s="74">
        <f t="shared" si="294"/>
        <v>21.63</v>
      </c>
      <c r="CW184" s="76">
        <f t="shared" si="295"/>
        <v>22.35</v>
      </c>
      <c r="CX184" s="74">
        <f t="shared" si="296"/>
        <v>21.63</v>
      </c>
      <c r="CY184" s="74">
        <f t="shared" si="297"/>
        <v>22.35</v>
      </c>
      <c r="CZ184" s="74">
        <v>16.059999999999999</v>
      </c>
      <c r="DA184" s="74"/>
      <c r="DB184" s="74"/>
      <c r="DC184" s="74"/>
      <c r="DD184" s="74"/>
      <c r="DE184" s="77">
        <f t="shared" si="298"/>
        <v>168.91</v>
      </c>
      <c r="DF184" s="74">
        <f t="shared" si="299"/>
        <v>2538.27</v>
      </c>
      <c r="DG184" s="74">
        <f t="shared" si="300"/>
        <v>-1076.05</v>
      </c>
    </row>
    <row r="185" spans="2:111" s="78" customFormat="1" ht="110.1" customHeight="1" x14ac:dyDescent="0.2">
      <c r="B185" s="54">
        <v>41144</v>
      </c>
      <c r="C185" s="55" t="s">
        <v>246</v>
      </c>
      <c r="D185" s="11" t="s">
        <v>987</v>
      </c>
      <c r="E185" s="286" t="s">
        <v>197</v>
      </c>
      <c r="F185" s="287" t="s">
        <v>885</v>
      </c>
      <c r="G185" s="227">
        <v>1462.22</v>
      </c>
      <c r="H185" s="227">
        <f t="shared" si="218"/>
        <v>146.22200000000001</v>
      </c>
      <c r="I185" s="227">
        <f t="shared" si="216"/>
        <v>1315.998</v>
      </c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>
        <v>0</v>
      </c>
      <c r="X185" s="227">
        <v>0</v>
      </c>
      <c r="Y185" s="227">
        <v>0</v>
      </c>
      <c r="Z185" s="227">
        <v>0</v>
      </c>
      <c r="AA185" s="227">
        <v>0</v>
      </c>
      <c r="AB185" s="227">
        <v>0</v>
      </c>
      <c r="AC185" s="227">
        <v>0</v>
      </c>
      <c r="AD185" s="227">
        <v>0</v>
      </c>
      <c r="AE185" s="227">
        <f t="shared" si="301"/>
        <v>5.77</v>
      </c>
      <c r="AF185" s="227">
        <f t="shared" si="231"/>
        <v>21.63</v>
      </c>
      <c r="AG185" s="227">
        <f t="shared" si="232"/>
        <v>22.35</v>
      </c>
      <c r="AH185" s="227">
        <f t="shared" si="233"/>
        <v>21.63</v>
      </c>
      <c r="AI185" s="227">
        <f t="shared" si="234"/>
        <v>22.35</v>
      </c>
      <c r="AJ185" s="227"/>
      <c r="AK185" s="227">
        <v>1316</v>
      </c>
      <c r="AL185" s="227">
        <v>1316</v>
      </c>
      <c r="AM185" s="227">
        <v>1316</v>
      </c>
      <c r="AN185" s="227">
        <v>1316</v>
      </c>
      <c r="AO185" s="127">
        <f t="shared" si="235"/>
        <v>22.35</v>
      </c>
      <c r="AP185" s="74">
        <f t="shared" si="236"/>
        <v>20.190000000000001</v>
      </c>
      <c r="AQ185" s="74">
        <f t="shared" si="237"/>
        <v>22.35</v>
      </c>
      <c r="AR185" s="74">
        <f t="shared" si="238"/>
        <v>21.63</v>
      </c>
      <c r="AS185" s="74">
        <f t="shared" si="239"/>
        <v>22.35</v>
      </c>
      <c r="AT185" s="74">
        <f t="shared" si="240"/>
        <v>21.63</v>
      </c>
      <c r="AU185" s="74">
        <f t="shared" si="241"/>
        <v>22.35</v>
      </c>
      <c r="AV185" s="74">
        <f t="shared" si="242"/>
        <v>22.35</v>
      </c>
      <c r="AW185" s="74">
        <f t="shared" si="243"/>
        <v>21.63</v>
      </c>
      <c r="AX185" s="74">
        <f t="shared" si="244"/>
        <v>22.35</v>
      </c>
      <c r="AY185" s="74">
        <f t="shared" si="245"/>
        <v>21.63</v>
      </c>
      <c r="AZ185" s="74">
        <f t="shared" si="246"/>
        <v>22.35</v>
      </c>
      <c r="BA185" s="74">
        <f t="shared" si="247"/>
        <v>263.15999999999997</v>
      </c>
      <c r="BB185" s="74">
        <f t="shared" si="248"/>
        <v>1579.16</v>
      </c>
      <c r="BC185" s="74">
        <f t="shared" si="249"/>
        <v>22.35</v>
      </c>
      <c r="BD185" s="74">
        <f t="shared" si="250"/>
        <v>20.190000000000001</v>
      </c>
      <c r="BE185" s="74">
        <f t="shared" si="251"/>
        <v>22.35</v>
      </c>
      <c r="BF185" s="74">
        <f t="shared" si="252"/>
        <v>21.63</v>
      </c>
      <c r="BG185" s="74">
        <f t="shared" si="253"/>
        <v>22.35</v>
      </c>
      <c r="BH185" s="74">
        <f t="shared" si="254"/>
        <v>21.63</v>
      </c>
      <c r="BI185" s="74">
        <f t="shared" si="255"/>
        <v>22.35</v>
      </c>
      <c r="BJ185" s="74">
        <f t="shared" si="256"/>
        <v>22.35</v>
      </c>
      <c r="BK185" s="74">
        <f t="shared" si="257"/>
        <v>21.63</v>
      </c>
      <c r="BL185" s="74">
        <f t="shared" si="258"/>
        <v>22.35</v>
      </c>
      <c r="BM185" s="74">
        <f t="shared" si="259"/>
        <v>21.63</v>
      </c>
      <c r="BN185" s="74">
        <f t="shared" si="260"/>
        <v>22.35</v>
      </c>
      <c r="BO185" s="74">
        <f t="shared" si="261"/>
        <v>263.15999999999997</v>
      </c>
      <c r="BP185" s="74">
        <f t="shared" si="262"/>
        <v>1842.32</v>
      </c>
      <c r="BQ185" s="74">
        <f t="shared" si="263"/>
        <v>22.35</v>
      </c>
      <c r="BR185" s="74">
        <f t="shared" si="264"/>
        <v>20.190000000000001</v>
      </c>
      <c r="BS185" s="74">
        <f t="shared" si="265"/>
        <v>22.35</v>
      </c>
      <c r="BT185" s="74">
        <f t="shared" si="266"/>
        <v>21.63</v>
      </c>
      <c r="BU185" s="74">
        <f t="shared" si="267"/>
        <v>22.35</v>
      </c>
      <c r="BV185" s="74">
        <f t="shared" si="268"/>
        <v>21.63</v>
      </c>
      <c r="BW185" s="74">
        <f t="shared" si="269"/>
        <v>22.35</v>
      </c>
      <c r="BX185" s="74">
        <f t="shared" si="270"/>
        <v>22.35</v>
      </c>
      <c r="BY185" s="74">
        <f t="shared" si="271"/>
        <v>21.63</v>
      </c>
      <c r="BZ185" s="74">
        <f t="shared" si="272"/>
        <v>22.35</v>
      </c>
      <c r="CA185" s="74">
        <f t="shared" si="273"/>
        <v>21.63</v>
      </c>
      <c r="CB185" s="74">
        <f t="shared" si="274"/>
        <v>22.35</v>
      </c>
      <c r="CC185" s="74">
        <f t="shared" si="275"/>
        <v>263.15999999999997</v>
      </c>
      <c r="CD185" s="74">
        <f t="shared" si="276"/>
        <v>2105.48</v>
      </c>
      <c r="CE185" s="74">
        <f t="shared" si="277"/>
        <v>22.35</v>
      </c>
      <c r="CF185" s="74">
        <f t="shared" si="278"/>
        <v>20.91</v>
      </c>
      <c r="CG185" s="74">
        <f t="shared" si="279"/>
        <v>22.35</v>
      </c>
      <c r="CH185" s="74">
        <f t="shared" si="280"/>
        <v>21.63</v>
      </c>
      <c r="CI185" s="74">
        <f t="shared" si="281"/>
        <v>22.35</v>
      </c>
      <c r="CJ185" s="74">
        <f t="shared" si="282"/>
        <v>21.63</v>
      </c>
      <c r="CK185" s="74">
        <f t="shared" si="283"/>
        <v>22.35</v>
      </c>
      <c r="CL185" s="74">
        <f t="shared" si="284"/>
        <v>22.35</v>
      </c>
      <c r="CM185" s="74">
        <f t="shared" si="285"/>
        <v>21.63</v>
      </c>
      <c r="CN185" s="74">
        <f t="shared" si="286"/>
        <v>22.35</v>
      </c>
      <c r="CO185" s="74">
        <f t="shared" si="287"/>
        <v>21.63</v>
      </c>
      <c r="CP185" s="74">
        <f t="shared" si="288"/>
        <v>22.35</v>
      </c>
      <c r="CQ185" s="74">
        <f t="shared" si="289"/>
        <v>263.88</v>
      </c>
      <c r="CR185" s="75">
        <f t="shared" si="290"/>
        <v>2369.36</v>
      </c>
      <c r="CS185" s="74">
        <f t="shared" si="291"/>
        <v>22.35</v>
      </c>
      <c r="CT185" s="74">
        <f t="shared" si="292"/>
        <v>20.190000000000001</v>
      </c>
      <c r="CU185" s="74">
        <f t="shared" si="293"/>
        <v>22.35</v>
      </c>
      <c r="CV185" s="74">
        <f t="shared" si="294"/>
        <v>21.63</v>
      </c>
      <c r="CW185" s="76">
        <f t="shared" si="295"/>
        <v>22.35</v>
      </c>
      <c r="CX185" s="74">
        <f t="shared" si="296"/>
        <v>21.63</v>
      </c>
      <c r="CY185" s="74">
        <f t="shared" si="297"/>
        <v>22.35</v>
      </c>
      <c r="CZ185" s="74">
        <v>16.059999999999999</v>
      </c>
      <c r="DA185" s="74"/>
      <c r="DB185" s="74"/>
      <c r="DC185" s="74"/>
      <c r="DD185" s="74"/>
      <c r="DE185" s="77">
        <f t="shared" si="298"/>
        <v>168.91</v>
      </c>
      <c r="DF185" s="74">
        <f t="shared" si="299"/>
        <v>2538.27</v>
      </c>
      <c r="DG185" s="74">
        <f t="shared" si="300"/>
        <v>-1076.05</v>
      </c>
    </row>
    <row r="186" spans="2:111" s="78" customFormat="1" ht="110.1" customHeight="1" x14ac:dyDescent="0.2">
      <c r="B186" s="54">
        <v>41144</v>
      </c>
      <c r="C186" s="55" t="s">
        <v>246</v>
      </c>
      <c r="D186" s="11" t="s">
        <v>988</v>
      </c>
      <c r="E186" s="286" t="s">
        <v>94</v>
      </c>
      <c r="F186" s="287" t="s">
        <v>886</v>
      </c>
      <c r="G186" s="227">
        <v>1462.22</v>
      </c>
      <c r="H186" s="227">
        <f t="shared" si="218"/>
        <v>146.22200000000001</v>
      </c>
      <c r="I186" s="227">
        <f t="shared" si="216"/>
        <v>1315.998</v>
      </c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>
        <v>0</v>
      </c>
      <c r="X186" s="227">
        <v>0</v>
      </c>
      <c r="Y186" s="227">
        <v>0</v>
      </c>
      <c r="Z186" s="227">
        <v>0</v>
      </c>
      <c r="AA186" s="227">
        <v>0</v>
      </c>
      <c r="AB186" s="227">
        <v>0</v>
      </c>
      <c r="AC186" s="227">
        <v>0</v>
      </c>
      <c r="AD186" s="227">
        <v>0</v>
      </c>
      <c r="AE186" s="227">
        <f t="shared" si="301"/>
        <v>5.77</v>
      </c>
      <c r="AF186" s="227">
        <f t="shared" si="231"/>
        <v>21.63</v>
      </c>
      <c r="AG186" s="227">
        <f t="shared" si="232"/>
        <v>22.35</v>
      </c>
      <c r="AH186" s="227">
        <f t="shared" si="233"/>
        <v>21.63</v>
      </c>
      <c r="AI186" s="227">
        <f t="shared" si="234"/>
        <v>22.35</v>
      </c>
      <c r="AJ186" s="227"/>
      <c r="AK186" s="227">
        <v>1316</v>
      </c>
      <c r="AL186" s="227">
        <v>1316</v>
      </c>
      <c r="AM186" s="227">
        <v>1316</v>
      </c>
      <c r="AN186" s="227">
        <v>1316</v>
      </c>
      <c r="AO186" s="127">
        <f t="shared" si="235"/>
        <v>22.35</v>
      </c>
      <c r="AP186" s="74">
        <f t="shared" si="236"/>
        <v>20.190000000000001</v>
      </c>
      <c r="AQ186" s="74">
        <f t="shared" si="237"/>
        <v>22.35</v>
      </c>
      <c r="AR186" s="74">
        <f t="shared" si="238"/>
        <v>21.63</v>
      </c>
      <c r="AS186" s="74">
        <f t="shared" si="239"/>
        <v>22.35</v>
      </c>
      <c r="AT186" s="74">
        <f t="shared" si="240"/>
        <v>21.63</v>
      </c>
      <c r="AU186" s="74">
        <f t="shared" si="241"/>
        <v>22.35</v>
      </c>
      <c r="AV186" s="74">
        <f t="shared" si="242"/>
        <v>22.35</v>
      </c>
      <c r="AW186" s="74">
        <f t="shared" si="243"/>
        <v>21.63</v>
      </c>
      <c r="AX186" s="74">
        <f t="shared" si="244"/>
        <v>22.35</v>
      </c>
      <c r="AY186" s="74">
        <f t="shared" si="245"/>
        <v>21.63</v>
      </c>
      <c r="AZ186" s="74">
        <f t="shared" si="246"/>
        <v>22.35</v>
      </c>
      <c r="BA186" s="74">
        <f t="shared" si="247"/>
        <v>263.15999999999997</v>
      </c>
      <c r="BB186" s="74">
        <f t="shared" si="248"/>
        <v>1579.16</v>
      </c>
      <c r="BC186" s="74">
        <f t="shared" si="249"/>
        <v>22.35</v>
      </c>
      <c r="BD186" s="74">
        <f t="shared" si="250"/>
        <v>20.190000000000001</v>
      </c>
      <c r="BE186" s="74">
        <f t="shared" si="251"/>
        <v>22.35</v>
      </c>
      <c r="BF186" s="74">
        <f t="shared" si="252"/>
        <v>21.63</v>
      </c>
      <c r="BG186" s="74">
        <f t="shared" si="253"/>
        <v>22.35</v>
      </c>
      <c r="BH186" s="74">
        <f t="shared" si="254"/>
        <v>21.63</v>
      </c>
      <c r="BI186" s="74">
        <f t="shared" si="255"/>
        <v>22.35</v>
      </c>
      <c r="BJ186" s="74">
        <f t="shared" si="256"/>
        <v>22.35</v>
      </c>
      <c r="BK186" s="74">
        <f t="shared" si="257"/>
        <v>21.63</v>
      </c>
      <c r="BL186" s="74">
        <f t="shared" si="258"/>
        <v>22.35</v>
      </c>
      <c r="BM186" s="74">
        <f t="shared" si="259"/>
        <v>21.63</v>
      </c>
      <c r="BN186" s="74">
        <f t="shared" si="260"/>
        <v>22.35</v>
      </c>
      <c r="BO186" s="74">
        <f t="shared" si="261"/>
        <v>263.15999999999997</v>
      </c>
      <c r="BP186" s="74">
        <f t="shared" si="262"/>
        <v>1842.32</v>
      </c>
      <c r="BQ186" s="74">
        <f t="shared" si="263"/>
        <v>22.35</v>
      </c>
      <c r="BR186" s="74">
        <f t="shared" si="264"/>
        <v>20.190000000000001</v>
      </c>
      <c r="BS186" s="74">
        <f t="shared" si="265"/>
        <v>22.35</v>
      </c>
      <c r="BT186" s="74">
        <f t="shared" si="266"/>
        <v>21.63</v>
      </c>
      <c r="BU186" s="74">
        <f t="shared" si="267"/>
        <v>22.35</v>
      </c>
      <c r="BV186" s="74">
        <f t="shared" si="268"/>
        <v>21.63</v>
      </c>
      <c r="BW186" s="74">
        <f t="shared" si="269"/>
        <v>22.35</v>
      </c>
      <c r="BX186" s="74">
        <f t="shared" si="270"/>
        <v>22.35</v>
      </c>
      <c r="BY186" s="74">
        <f t="shared" si="271"/>
        <v>21.63</v>
      </c>
      <c r="BZ186" s="74">
        <f t="shared" si="272"/>
        <v>22.35</v>
      </c>
      <c r="CA186" s="74">
        <f t="shared" si="273"/>
        <v>21.63</v>
      </c>
      <c r="CB186" s="74">
        <f t="shared" si="274"/>
        <v>22.35</v>
      </c>
      <c r="CC186" s="74">
        <f t="shared" si="275"/>
        <v>263.15999999999997</v>
      </c>
      <c r="CD186" s="74">
        <f t="shared" si="276"/>
        <v>2105.48</v>
      </c>
      <c r="CE186" s="74">
        <f t="shared" si="277"/>
        <v>22.35</v>
      </c>
      <c r="CF186" s="74">
        <f t="shared" si="278"/>
        <v>20.91</v>
      </c>
      <c r="CG186" s="74">
        <f t="shared" si="279"/>
        <v>22.35</v>
      </c>
      <c r="CH186" s="74">
        <f t="shared" si="280"/>
        <v>21.63</v>
      </c>
      <c r="CI186" s="74">
        <f t="shared" si="281"/>
        <v>22.35</v>
      </c>
      <c r="CJ186" s="74">
        <f t="shared" si="282"/>
        <v>21.63</v>
      </c>
      <c r="CK186" s="74">
        <f t="shared" si="283"/>
        <v>22.35</v>
      </c>
      <c r="CL186" s="74">
        <f t="shared" si="284"/>
        <v>22.35</v>
      </c>
      <c r="CM186" s="74">
        <f t="shared" si="285"/>
        <v>21.63</v>
      </c>
      <c r="CN186" s="74">
        <f t="shared" si="286"/>
        <v>22.35</v>
      </c>
      <c r="CO186" s="74">
        <f t="shared" si="287"/>
        <v>21.63</v>
      </c>
      <c r="CP186" s="74">
        <f t="shared" si="288"/>
        <v>22.35</v>
      </c>
      <c r="CQ186" s="74">
        <f t="shared" si="289"/>
        <v>263.88</v>
      </c>
      <c r="CR186" s="75">
        <f t="shared" si="290"/>
        <v>2369.36</v>
      </c>
      <c r="CS186" s="74">
        <f t="shared" si="291"/>
        <v>22.35</v>
      </c>
      <c r="CT186" s="74">
        <f t="shared" si="292"/>
        <v>20.190000000000001</v>
      </c>
      <c r="CU186" s="74">
        <f t="shared" si="293"/>
        <v>22.35</v>
      </c>
      <c r="CV186" s="74">
        <f t="shared" si="294"/>
        <v>21.63</v>
      </c>
      <c r="CW186" s="76">
        <f t="shared" si="295"/>
        <v>22.35</v>
      </c>
      <c r="CX186" s="74">
        <f t="shared" si="296"/>
        <v>21.63</v>
      </c>
      <c r="CY186" s="74">
        <f t="shared" si="297"/>
        <v>22.35</v>
      </c>
      <c r="CZ186" s="74">
        <v>16.059999999999999</v>
      </c>
      <c r="DA186" s="74"/>
      <c r="DB186" s="74"/>
      <c r="DC186" s="74"/>
      <c r="DD186" s="74"/>
      <c r="DE186" s="77">
        <f t="shared" si="298"/>
        <v>168.91</v>
      </c>
      <c r="DF186" s="74">
        <f t="shared" si="299"/>
        <v>2538.27</v>
      </c>
      <c r="DG186" s="74">
        <f t="shared" si="300"/>
        <v>-1076.05</v>
      </c>
    </row>
    <row r="187" spans="2:111" s="78" customFormat="1" ht="110.1" customHeight="1" x14ac:dyDescent="0.2">
      <c r="B187" s="54">
        <v>41144</v>
      </c>
      <c r="C187" s="55" t="s">
        <v>246</v>
      </c>
      <c r="D187" s="11" t="s">
        <v>989</v>
      </c>
      <c r="E187" s="286" t="s">
        <v>156</v>
      </c>
      <c r="F187" s="287" t="s">
        <v>887</v>
      </c>
      <c r="G187" s="227">
        <v>1462.22</v>
      </c>
      <c r="H187" s="227">
        <f t="shared" si="218"/>
        <v>146.22200000000001</v>
      </c>
      <c r="I187" s="227">
        <f t="shared" si="216"/>
        <v>1315.998</v>
      </c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>
        <v>0</v>
      </c>
      <c r="X187" s="227">
        <v>0</v>
      </c>
      <c r="Y187" s="227">
        <v>0</v>
      </c>
      <c r="Z187" s="227">
        <v>0</v>
      </c>
      <c r="AA187" s="227">
        <v>0</v>
      </c>
      <c r="AB187" s="227">
        <v>0</v>
      </c>
      <c r="AC187" s="227">
        <v>0</v>
      </c>
      <c r="AD187" s="227">
        <v>0</v>
      </c>
      <c r="AE187" s="227">
        <f t="shared" si="301"/>
        <v>5.77</v>
      </c>
      <c r="AF187" s="227">
        <f t="shared" si="231"/>
        <v>21.63</v>
      </c>
      <c r="AG187" s="227">
        <f t="shared" si="232"/>
        <v>22.35</v>
      </c>
      <c r="AH187" s="227">
        <f t="shared" si="233"/>
        <v>21.63</v>
      </c>
      <c r="AI187" s="227">
        <f t="shared" si="234"/>
        <v>22.35</v>
      </c>
      <c r="AJ187" s="227"/>
      <c r="AK187" s="227">
        <v>1316</v>
      </c>
      <c r="AL187" s="227">
        <v>1316</v>
      </c>
      <c r="AM187" s="227">
        <v>1316</v>
      </c>
      <c r="AN187" s="227">
        <v>1316</v>
      </c>
      <c r="AO187" s="127">
        <f t="shared" si="235"/>
        <v>22.35</v>
      </c>
      <c r="AP187" s="74">
        <f t="shared" si="236"/>
        <v>20.190000000000001</v>
      </c>
      <c r="AQ187" s="74">
        <f t="shared" si="237"/>
        <v>22.35</v>
      </c>
      <c r="AR187" s="74">
        <f t="shared" si="238"/>
        <v>21.63</v>
      </c>
      <c r="AS187" s="74">
        <f t="shared" si="239"/>
        <v>22.35</v>
      </c>
      <c r="AT187" s="74">
        <f t="shared" si="240"/>
        <v>21.63</v>
      </c>
      <c r="AU187" s="74">
        <f t="shared" si="241"/>
        <v>22.35</v>
      </c>
      <c r="AV187" s="74">
        <f t="shared" si="242"/>
        <v>22.35</v>
      </c>
      <c r="AW187" s="74">
        <f t="shared" si="243"/>
        <v>21.63</v>
      </c>
      <c r="AX187" s="74">
        <f t="shared" si="244"/>
        <v>22.35</v>
      </c>
      <c r="AY187" s="74">
        <f t="shared" si="245"/>
        <v>21.63</v>
      </c>
      <c r="AZ187" s="74">
        <f t="shared" si="246"/>
        <v>22.35</v>
      </c>
      <c r="BA187" s="74">
        <f t="shared" si="247"/>
        <v>263.15999999999997</v>
      </c>
      <c r="BB187" s="74">
        <f t="shared" si="248"/>
        <v>1579.16</v>
      </c>
      <c r="BC187" s="74">
        <f t="shared" si="249"/>
        <v>22.35</v>
      </c>
      <c r="BD187" s="74">
        <f t="shared" si="250"/>
        <v>20.190000000000001</v>
      </c>
      <c r="BE187" s="74">
        <f t="shared" si="251"/>
        <v>22.35</v>
      </c>
      <c r="BF187" s="74">
        <f t="shared" si="252"/>
        <v>21.63</v>
      </c>
      <c r="BG187" s="74">
        <f t="shared" si="253"/>
        <v>22.35</v>
      </c>
      <c r="BH187" s="74">
        <f t="shared" si="254"/>
        <v>21.63</v>
      </c>
      <c r="BI187" s="74">
        <f t="shared" si="255"/>
        <v>22.35</v>
      </c>
      <c r="BJ187" s="74">
        <f t="shared" si="256"/>
        <v>22.35</v>
      </c>
      <c r="BK187" s="74">
        <f t="shared" si="257"/>
        <v>21.63</v>
      </c>
      <c r="BL187" s="74">
        <f t="shared" si="258"/>
        <v>22.35</v>
      </c>
      <c r="BM187" s="74">
        <f t="shared" si="259"/>
        <v>21.63</v>
      </c>
      <c r="BN187" s="74">
        <f t="shared" si="260"/>
        <v>22.35</v>
      </c>
      <c r="BO187" s="74">
        <f t="shared" si="261"/>
        <v>263.15999999999997</v>
      </c>
      <c r="BP187" s="74">
        <f t="shared" si="262"/>
        <v>1842.32</v>
      </c>
      <c r="BQ187" s="74">
        <f t="shared" si="263"/>
        <v>22.35</v>
      </c>
      <c r="BR187" s="74">
        <f t="shared" si="264"/>
        <v>20.190000000000001</v>
      </c>
      <c r="BS187" s="74">
        <f t="shared" si="265"/>
        <v>22.35</v>
      </c>
      <c r="BT187" s="74">
        <f t="shared" si="266"/>
        <v>21.63</v>
      </c>
      <c r="BU187" s="74">
        <f t="shared" si="267"/>
        <v>22.35</v>
      </c>
      <c r="BV187" s="74">
        <f t="shared" si="268"/>
        <v>21.63</v>
      </c>
      <c r="BW187" s="74">
        <f t="shared" si="269"/>
        <v>22.35</v>
      </c>
      <c r="BX187" s="74">
        <f t="shared" si="270"/>
        <v>22.35</v>
      </c>
      <c r="BY187" s="74">
        <f t="shared" si="271"/>
        <v>21.63</v>
      </c>
      <c r="BZ187" s="74">
        <f t="shared" si="272"/>
        <v>22.35</v>
      </c>
      <c r="CA187" s="74">
        <f t="shared" si="273"/>
        <v>21.63</v>
      </c>
      <c r="CB187" s="74">
        <f t="shared" si="274"/>
        <v>22.35</v>
      </c>
      <c r="CC187" s="74">
        <f t="shared" si="275"/>
        <v>263.15999999999997</v>
      </c>
      <c r="CD187" s="74">
        <f t="shared" si="276"/>
        <v>2105.48</v>
      </c>
      <c r="CE187" s="74">
        <f t="shared" si="277"/>
        <v>22.35</v>
      </c>
      <c r="CF187" s="74">
        <f t="shared" si="278"/>
        <v>20.91</v>
      </c>
      <c r="CG187" s="74">
        <f t="shared" si="279"/>
        <v>22.35</v>
      </c>
      <c r="CH187" s="74">
        <f t="shared" si="280"/>
        <v>21.63</v>
      </c>
      <c r="CI187" s="74">
        <f t="shared" si="281"/>
        <v>22.35</v>
      </c>
      <c r="CJ187" s="74">
        <f t="shared" si="282"/>
        <v>21.63</v>
      </c>
      <c r="CK187" s="74">
        <f t="shared" si="283"/>
        <v>22.35</v>
      </c>
      <c r="CL187" s="74">
        <f t="shared" si="284"/>
        <v>22.35</v>
      </c>
      <c r="CM187" s="74">
        <f t="shared" si="285"/>
        <v>21.63</v>
      </c>
      <c r="CN187" s="74">
        <f t="shared" si="286"/>
        <v>22.35</v>
      </c>
      <c r="CO187" s="74">
        <f t="shared" si="287"/>
        <v>21.63</v>
      </c>
      <c r="CP187" s="74">
        <f t="shared" si="288"/>
        <v>22.35</v>
      </c>
      <c r="CQ187" s="74">
        <f t="shared" si="289"/>
        <v>263.88</v>
      </c>
      <c r="CR187" s="75">
        <f t="shared" si="290"/>
        <v>2369.36</v>
      </c>
      <c r="CS187" s="74">
        <f t="shared" si="291"/>
        <v>22.35</v>
      </c>
      <c r="CT187" s="74">
        <f t="shared" si="292"/>
        <v>20.190000000000001</v>
      </c>
      <c r="CU187" s="74">
        <f t="shared" si="293"/>
        <v>22.35</v>
      </c>
      <c r="CV187" s="74">
        <f t="shared" si="294"/>
        <v>21.63</v>
      </c>
      <c r="CW187" s="76">
        <f t="shared" si="295"/>
        <v>22.35</v>
      </c>
      <c r="CX187" s="74">
        <f t="shared" si="296"/>
        <v>21.63</v>
      </c>
      <c r="CY187" s="74">
        <f t="shared" si="297"/>
        <v>22.35</v>
      </c>
      <c r="CZ187" s="74">
        <v>16.059999999999999</v>
      </c>
      <c r="DA187" s="74"/>
      <c r="DB187" s="74"/>
      <c r="DC187" s="74"/>
      <c r="DD187" s="74"/>
      <c r="DE187" s="77">
        <f t="shared" si="298"/>
        <v>168.91</v>
      </c>
      <c r="DF187" s="74">
        <f t="shared" si="299"/>
        <v>2538.27</v>
      </c>
      <c r="DG187" s="74">
        <f t="shared" si="300"/>
        <v>-1076.05</v>
      </c>
    </row>
    <row r="188" spans="2:111" s="78" customFormat="1" ht="110.1" customHeight="1" x14ac:dyDescent="0.2">
      <c r="B188" s="54">
        <v>41144</v>
      </c>
      <c r="C188" s="55" t="s">
        <v>246</v>
      </c>
      <c r="D188" s="11" t="s">
        <v>990</v>
      </c>
      <c r="E188" s="286" t="s">
        <v>156</v>
      </c>
      <c r="F188" s="287" t="s">
        <v>888</v>
      </c>
      <c r="G188" s="227">
        <v>1462.22</v>
      </c>
      <c r="H188" s="227">
        <f t="shared" si="218"/>
        <v>146.22200000000001</v>
      </c>
      <c r="I188" s="227">
        <f t="shared" si="216"/>
        <v>1315.998</v>
      </c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>
        <v>0</v>
      </c>
      <c r="X188" s="227">
        <v>0</v>
      </c>
      <c r="Y188" s="227">
        <v>0</v>
      </c>
      <c r="Z188" s="227">
        <v>0</v>
      </c>
      <c r="AA188" s="227">
        <v>0</v>
      </c>
      <c r="AB188" s="227">
        <v>0</v>
      </c>
      <c r="AC188" s="227">
        <v>0</v>
      </c>
      <c r="AD188" s="227">
        <v>0</v>
      </c>
      <c r="AE188" s="227">
        <f t="shared" si="301"/>
        <v>5.77</v>
      </c>
      <c r="AF188" s="227">
        <f t="shared" si="231"/>
        <v>21.63</v>
      </c>
      <c r="AG188" s="227">
        <f t="shared" si="232"/>
        <v>22.35</v>
      </c>
      <c r="AH188" s="227">
        <f t="shared" si="233"/>
        <v>21.63</v>
      </c>
      <c r="AI188" s="227">
        <f t="shared" si="234"/>
        <v>22.35</v>
      </c>
      <c r="AJ188" s="227"/>
      <c r="AK188" s="227">
        <v>1316</v>
      </c>
      <c r="AL188" s="227">
        <v>1316</v>
      </c>
      <c r="AM188" s="227">
        <v>1316</v>
      </c>
      <c r="AN188" s="227">
        <v>1316</v>
      </c>
      <c r="AO188" s="127">
        <f t="shared" si="235"/>
        <v>22.35</v>
      </c>
      <c r="AP188" s="74">
        <f t="shared" si="236"/>
        <v>20.190000000000001</v>
      </c>
      <c r="AQ188" s="74">
        <f t="shared" si="237"/>
        <v>22.35</v>
      </c>
      <c r="AR188" s="74">
        <f t="shared" si="238"/>
        <v>21.63</v>
      </c>
      <c r="AS188" s="74">
        <f t="shared" si="239"/>
        <v>22.35</v>
      </c>
      <c r="AT188" s="74">
        <f t="shared" si="240"/>
        <v>21.63</v>
      </c>
      <c r="AU188" s="74">
        <f t="shared" si="241"/>
        <v>22.35</v>
      </c>
      <c r="AV188" s="74">
        <f t="shared" si="242"/>
        <v>22.35</v>
      </c>
      <c r="AW188" s="74">
        <f t="shared" si="243"/>
        <v>21.63</v>
      </c>
      <c r="AX188" s="74">
        <f t="shared" si="244"/>
        <v>22.35</v>
      </c>
      <c r="AY188" s="74">
        <f t="shared" si="245"/>
        <v>21.63</v>
      </c>
      <c r="AZ188" s="74">
        <f t="shared" si="246"/>
        <v>22.35</v>
      </c>
      <c r="BA188" s="74">
        <f t="shared" si="247"/>
        <v>263.15999999999997</v>
      </c>
      <c r="BB188" s="74">
        <f t="shared" si="248"/>
        <v>1579.16</v>
      </c>
      <c r="BC188" s="74">
        <f t="shared" si="249"/>
        <v>22.35</v>
      </c>
      <c r="BD188" s="74">
        <f t="shared" si="250"/>
        <v>20.190000000000001</v>
      </c>
      <c r="BE188" s="74">
        <f t="shared" si="251"/>
        <v>22.35</v>
      </c>
      <c r="BF188" s="74">
        <f t="shared" si="252"/>
        <v>21.63</v>
      </c>
      <c r="BG188" s="74">
        <f t="shared" si="253"/>
        <v>22.35</v>
      </c>
      <c r="BH188" s="74">
        <f t="shared" si="254"/>
        <v>21.63</v>
      </c>
      <c r="BI188" s="74">
        <f t="shared" si="255"/>
        <v>22.35</v>
      </c>
      <c r="BJ188" s="74">
        <f t="shared" si="256"/>
        <v>22.35</v>
      </c>
      <c r="BK188" s="74">
        <f t="shared" si="257"/>
        <v>21.63</v>
      </c>
      <c r="BL188" s="74">
        <f t="shared" si="258"/>
        <v>22.35</v>
      </c>
      <c r="BM188" s="74">
        <f t="shared" si="259"/>
        <v>21.63</v>
      </c>
      <c r="BN188" s="74">
        <f t="shared" si="260"/>
        <v>22.35</v>
      </c>
      <c r="BO188" s="74">
        <f t="shared" si="261"/>
        <v>263.15999999999997</v>
      </c>
      <c r="BP188" s="74">
        <f t="shared" si="262"/>
        <v>1842.32</v>
      </c>
      <c r="BQ188" s="74">
        <f t="shared" si="263"/>
        <v>22.35</v>
      </c>
      <c r="BR188" s="74">
        <f t="shared" si="264"/>
        <v>20.190000000000001</v>
      </c>
      <c r="BS188" s="74">
        <f t="shared" si="265"/>
        <v>22.35</v>
      </c>
      <c r="BT188" s="74">
        <f t="shared" si="266"/>
        <v>21.63</v>
      </c>
      <c r="BU188" s="74">
        <f t="shared" si="267"/>
        <v>22.35</v>
      </c>
      <c r="BV188" s="74">
        <f t="shared" si="268"/>
        <v>21.63</v>
      </c>
      <c r="BW188" s="74">
        <f t="shared" si="269"/>
        <v>22.35</v>
      </c>
      <c r="BX188" s="74">
        <f t="shared" si="270"/>
        <v>22.35</v>
      </c>
      <c r="BY188" s="74">
        <f t="shared" si="271"/>
        <v>21.63</v>
      </c>
      <c r="BZ188" s="74">
        <f t="shared" si="272"/>
        <v>22.35</v>
      </c>
      <c r="CA188" s="74">
        <f t="shared" si="273"/>
        <v>21.63</v>
      </c>
      <c r="CB188" s="74">
        <f t="shared" si="274"/>
        <v>22.35</v>
      </c>
      <c r="CC188" s="74">
        <f t="shared" si="275"/>
        <v>263.15999999999997</v>
      </c>
      <c r="CD188" s="74">
        <f t="shared" si="276"/>
        <v>2105.48</v>
      </c>
      <c r="CE188" s="74">
        <f t="shared" si="277"/>
        <v>22.35</v>
      </c>
      <c r="CF188" s="74">
        <f t="shared" si="278"/>
        <v>20.91</v>
      </c>
      <c r="CG188" s="74">
        <f t="shared" si="279"/>
        <v>22.35</v>
      </c>
      <c r="CH188" s="74">
        <f t="shared" si="280"/>
        <v>21.63</v>
      </c>
      <c r="CI188" s="74">
        <f t="shared" si="281"/>
        <v>22.35</v>
      </c>
      <c r="CJ188" s="74">
        <f t="shared" si="282"/>
        <v>21.63</v>
      </c>
      <c r="CK188" s="74">
        <f t="shared" si="283"/>
        <v>22.35</v>
      </c>
      <c r="CL188" s="74">
        <f t="shared" si="284"/>
        <v>22.35</v>
      </c>
      <c r="CM188" s="74">
        <f t="shared" si="285"/>
        <v>21.63</v>
      </c>
      <c r="CN188" s="74">
        <f t="shared" si="286"/>
        <v>22.35</v>
      </c>
      <c r="CO188" s="74">
        <f t="shared" si="287"/>
        <v>21.63</v>
      </c>
      <c r="CP188" s="74">
        <f t="shared" si="288"/>
        <v>22.35</v>
      </c>
      <c r="CQ188" s="74">
        <f t="shared" si="289"/>
        <v>263.88</v>
      </c>
      <c r="CR188" s="75">
        <f t="shared" si="290"/>
        <v>2369.36</v>
      </c>
      <c r="CS188" s="74">
        <f t="shared" si="291"/>
        <v>22.35</v>
      </c>
      <c r="CT188" s="74">
        <f t="shared" si="292"/>
        <v>20.190000000000001</v>
      </c>
      <c r="CU188" s="74">
        <f t="shared" si="293"/>
        <v>22.35</v>
      </c>
      <c r="CV188" s="74">
        <f t="shared" si="294"/>
        <v>21.63</v>
      </c>
      <c r="CW188" s="76">
        <f t="shared" si="295"/>
        <v>22.35</v>
      </c>
      <c r="CX188" s="74">
        <f t="shared" si="296"/>
        <v>21.63</v>
      </c>
      <c r="CY188" s="74">
        <f t="shared" si="297"/>
        <v>22.35</v>
      </c>
      <c r="CZ188" s="74">
        <v>16.059999999999999</v>
      </c>
      <c r="DA188" s="74"/>
      <c r="DB188" s="74"/>
      <c r="DC188" s="74"/>
      <c r="DD188" s="74"/>
      <c r="DE188" s="77">
        <f t="shared" si="298"/>
        <v>168.91</v>
      </c>
      <c r="DF188" s="74">
        <f t="shared" si="299"/>
        <v>2538.27</v>
      </c>
      <c r="DG188" s="74">
        <f t="shared" si="300"/>
        <v>-1076.05</v>
      </c>
    </row>
    <row r="189" spans="2:111" s="78" customFormat="1" ht="110.1" customHeight="1" x14ac:dyDescent="0.2">
      <c r="B189" s="54">
        <v>41144</v>
      </c>
      <c r="C189" s="55" t="s">
        <v>246</v>
      </c>
      <c r="D189" s="11" t="s">
        <v>991</v>
      </c>
      <c r="E189" s="286" t="s">
        <v>889</v>
      </c>
      <c r="F189" s="287" t="s">
        <v>890</v>
      </c>
      <c r="G189" s="227">
        <v>1462.22</v>
      </c>
      <c r="H189" s="227">
        <f t="shared" si="218"/>
        <v>146.22200000000001</v>
      </c>
      <c r="I189" s="227">
        <f t="shared" si="216"/>
        <v>1315.998</v>
      </c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>
        <v>0</v>
      </c>
      <c r="X189" s="227">
        <v>0</v>
      </c>
      <c r="Y189" s="227">
        <v>0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f t="shared" si="301"/>
        <v>5.77</v>
      </c>
      <c r="AF189" s="227">
        <f t="shared" si="231"/>
        <v>21.63</v>
      </c>
      <c r="AG189" s="227">
        <f t="shared" si="232"/>
        <v>22.35</v>
      </c>
      <c r="AH189" s="227">
        <f t="shared" si="233"/>
        <v>21.63</v>
      </c>
      <c r="AI189" s="227">
        <f t="shared" si="234"/>
        <v>22.35</v>
      </c>
      <c r="AJ189" s="227"/>
      <c r="AK189" s="227">
        <v>1316</v>
      </c>
      <c r="AL189" s="227">
        <v>1316</v>
      </c>
      <c r="AM189" s="227">
        <v>1316</v>
      </c>
      <c r="AN189" s="227">
        <v>1316</v>
      </c>
      <c r="AO189" s="127">
        <f t="shared" si="235"/>
        <v>22.35</v>
      </c>
      <c r="AP189" s="74">
        <f t="shared" si="236"/>
        <v>20.190000000000001</v>
      </c>
      <c r="AQ189" s="74">
        <f t="shared" si="237"/>
        <v>22.35</v>
      </c>
      <c r="AR189" s="74">
        <f t="shared" si="238"/>
        <v>21.63</v>
      </c>
      <c r="AS189" s="74">
        <f t="shared" si="239"/>
        <v>22.35</v>
      </c>
      <c r="AT189" s="74">
        <f t="shared" si="240"/>
        <v>21.63</v>
      </c>
      <c r="AU189" s="74">
        <f t="shared" si="241"/>
        <v>22.35</v>
      </c>
      <c r="AV189" s="74">
        <f t="shared" si="242"/>
        <v>22.35</v>
      </c>
      <c r="AW189" s="74">
        <f t="shared" si="243"/>
        <v>21.63</v>
      </c>
      <c r="AX189" s="74">
        <f t="shared" si="244"/>
        <v>22.35</v>
      </c>
      <c r="AY189" s="74">
        <f t="shared" si="245"/>
        <v>21.63</v>
      </c>
      <c r="AZ189" s="74">
        <f t="shared" si="246"/>
        <v>22.35</v>
      </c>
      <c r="BA189" s="74">
        <f t="shared" si="247"/>
        <v>263.15999999999997</v>
      </c>
      <c r="BB189" s="74">
        <f t="shared" si="248"/>
        <v>1579.16</v>
      </c>
      <c r="BC189" s="74">
        <f t="shared" si="249"/>
        <v>22.35</v>
      </c>
      <c r="BD189" s="74">
        <f t="shared" si="250"/>
        <v>20.190000000000001</v>
      </c>
      <c r="BE189" s="74">
        <f t="shared" si="251"/>
        <v>22.35</v>
      </c>
      <c r="BF189" s="74">
        <f t="shared" si="252"/>
        <v>21.63</v>
      </c>
      <c r="BG189" s="74">
        <f t="shared" si="253"/>
        <v>22.35</v>
      </c>
      <c r="BH189" s="74">
        <f t="shared" si="254"/>
        <v>21.63</v>
      </c>
      <c r="BI189" s="74">
        <f t="shared" si="255"/>
        <v>22.35</v>
      </c>
      <c r="BJ189" s="74">
        <f t="shared" si="256"/>
        <v>22.35</v>
      </c>
      <c r="BK189" s="74">
        <f t="shared" si="257"/>
        <v>21.63</v>
      </c>
      <c r="BL189" s="74">
        <f t="shared" si="258"/>
        <v>22.35</v>
      </c>
      <c r="BM189" s="74">
        <f t="shared" si="259"/>
        <v>21.63</v>
      </c>
      <c r="BN189" s="74">
        <f t="shared" si="260"/>
        <v>22.35</v>
      </c>
      <c r="BO189" s="74">
        <f t="shared" si="261"/>
        <v>263.15999999999997</v>
      </c>
      <c r="BP189" s="74">
        <f t="shared" si="262"/>
        <v>1842.32</v>
      </c>
      <c r="BQ189" s="74">
        <f t="shared" si="263"/>
        <v>22.35</v>
      </c>
      <c r="BR189" s="74">
        <f t="shared" si="264"/>
        <v>20.190000000000001</v>
      </c>
      <c r="BS189" s="74">
        <f t="shared" si="265"/>
        <v>22.35</v>
      </c>
      <c r="BT189" s="74">
        <f t="shared" si="266"/>
        <v>21.63</v>
      </c>
      <c r="BU189" s="74">
        <f t="shared" si="267"/>
        <v>22.35</v>
      </c>
      <c r="BV189" s="74">
        <f t="shared" si="268"/>
        <v>21.63</v>
      </c>
      <c r="BW189" s="74">
        <f t="shared" si="269"/>
        <v>22.35</v>
      </c>
      <c r="BX189" s="74">
        <f t="shared" si="270"/>
        <v>22.35</v>
      </c>
      <c r="BY189" s="74">
        <f t="shared" si="271"/>
        <v>21.63</v>
      </c>
      <c r="BZ189" s="74">
        <f t="shared" si="272"/>
        <v>22.35</v>
      </c>
      <c r="CA189" s="74">
        <f t="shared" si="273"/>
        <v>21.63</v>
      </c>
      <c r="CB189" s="74">
        <f t="shared" si="274"/>
        <v>22.35</v>
      </c>
      <c r="CC189" s="74">
        <f t="shared" si="275"/>
        <v>263.15999999999997</v>
      </c>
      <c r="CD189" s="74">
        <f t="shared" si="276"/>
        <v>2105.48</v>
      </c>
      <c r="CE189" s="74">
        <f t="shared" si="277"/>
        <v>22.35</v>
      </c>
      <c r="CF189" s="74">
        <f t="shared" si="278"/>
        <v>20.91</v>
      </c>
      <c r="CG189" s="74">
        <f t="shared" si="279"/>
        <v>22.35</v>
      </c>
      <c r="CH189" s="74">
        <f t="shared" si="280"/>
        <v>21.63</v>
      </c>
      <c r="CI189" s="74">
        <f t="shared" si="281"/>
        <v>22.35</v>
      </c>
      <c r="CJ189" s="74">
        <f t="shared" si="282"/>
        <v>21.63</v>
      </c>
      <c r="CK189" s="74">
        <f t="shared" si="283"/>
        <v>22.35</v>
      </c>
      <c r="CL189" s="74">
        <f t="shared" si="284"/>
        <v>22.35</v>
      </c>
      <c r="CM189" s="74">
        <f t="shared" si="285"/>
        <v>21.63</v>
      </c>
      <c r="CN189" s="74">
        <f t="shared" si="286"/>
        <v>22.35</v>
      </c>
      <c r="CO189" s="74">
        <f t="shared" si="287"/>
        <v>21.63</v>
      </c>
      <c r="CP189" s="74">
        <f t="shared" si="288"/>
        <v>22.35</v>
      </c>
      <c r="CQ189" s="74">
        <f t="shared" si="289"/>
        <v>263.88</v>
      </c>
      <c r="CR189" s="75">
        <f t="shared" si="290"/>
        <v>2369.36</v>
      </c>
      <c r="CS189" s="74">
        <f t="shared" si="291"/>
        <v>22.35</v>
      </c>
      <c r="CT189" s="74">
        <f t="shared" si="292"/>
        <v>20.190000000000001</v>
      </c>
      <c r="CU189" s="74">
        <f t="shared" si="293"/>
        <v>22.35</v>
      </c>
      <c r="CV189" s="74">
        <f t="shared" si="294"/>
        <v>21.63</v>
      </c>
      <c r="CW189" s="76">
        <f t="shared" si="295"/>
        <v>22.35</v>
      </c>
      <c r="CX189" s="74">
        <f t="shared" si="296"/>
        <v>21.63</v>
      </c>
      <c r="CY189" s="74">
        <f t="shared" si="297"/>
        <v>22.35</v>
      </c>
      <c r="CZ189" s="74">
        <v>16.059999999999999</v>
      </c>
      <c r="DA189" s="74"/>
      <c r="DB189" s="74"/>
      <c r="DC189" s="74"/>
      <c r="DD189" s="74"/>
      <c r="DE189" s="77">
        <f t="shared" si="298"/>
        <v>168.91</v>
      </c>
      <c r="DF189" s="74">
        <f t="shared" si="299"/>
        <v>2538.27</v>
      </c>
      <c r="DG189" s="74">
        <f t="shared" si="300"/>
        <v>-1076.05</v>
      </c>
    </row>
    <row r="190" spans="2:111" s="78" customFormat="1" ht="158.25" customHeight="1" x14ac:dyDescent="0.2">
      <c r="B190" s="54">
        <v>41173</v>
      </c>
      <c r="C190" s="55" t="s">
        <v>362</v>
      </c>
      <c r="D190" s="79" t="s">
        <v>891</v>
      </c>
      <c r="E190" s="287" t="s">
        <v>130</v>
      </c>
      <c r="F190" s="287" t="s">
        <v>892</v>
      </c>
      <c r="G190" s="227">
        <v>2370</v>
      </c>
      <c r="H190" s="227">
        <f t="shared" si="218"/>
        <v>237</v>
      </c>
      <c r="I190" s="227">
        <f t="shared" si="216"/>
        <v>2133</v>
      </c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>
        <v>0</v>
      </c>
      <c r="W190" s="227"/>
      <c r="X190" s="227"/>
      <c r="Y190" s="227"/>
      <c r="Z190" s="227"/>
      <c r="AA190" s="227"/>
      <c r="AB190" s="227"/>
      <c r="AC190" s="227"/>
      <c r="AD190" s="227"/>
      <c r="AE190" s="227">
        <f>ROUND((H190/5/365*9),2)</f>
        <v>1.17</v>
      </c>
      <c r="AF190" s="227">
        <v>118.04</v>
      </c>
      <c r="AG190" s="227">
        <v>426.58</v>
      </c>
      <c r="AH190" s="227">
        <v>426.58</v>
      </c>
      <c r="AI190" s="227">
        <v>426.58</v>
      </c>
      <c r="AJ190" s="227">
        <v>427.74</v>
      </c>
      <c r="AK190" s="227">
        <v>2133</v>
      </c>
      <c r="AL190" s="227">
        <v>2133</v>
      </c>
      <c r="AM190" s="227">
        <v>2133</v>
      </c>
      <c r="AN190" s="227">
        <v>2133</v>
      </c>
      <c r="AO190" s="127">
        <f>ROUND((H190/5/365*31),2)</f>
        <v>4.03</v>
      </c>
      <c r="AP190" s="74">
        <f>ROUND((H190/5/365*30),2)</f>
        <v>3.9</v>
      </c>
      <c r="AQ190" s="74">
        <f>ROUND((H190/5/365*31),2)</f>
        <v>4.03</v>
      </c>
      <c r="AR190" s="74">
        <f>ROUND((H190/5/365*30),2)</f>
        <v>3.9</v>
      </c>
      <c r="AS190" s="74">
        <f>ROUND((H190/5/365*31),2)</f>
        <v>4.03</v>
      </c>
      <c r="AT190" s="74">
        <f>ROUND((H190/5/365*31),2)</f>
        <v>4.03</v>
      </c>
      <c r="AU190" s="74">
        <f>ROUND((H190/5/365*30),2)</f>
        <v>3.9</v>
      </c>
      <c r="AV190" s="74">
        <f>ROUND((H190/5/365*31),2)</f>
        <v>4.03</v>
      </c>
      <c r="AW190" s="74">
        <f>ROUND((H190/5/365*30),2)</f>
        <v>3.9</v>
      </c>
      <c r="AX190" s="74">
        <f>ROUND((H190/5/365*31),2)</f>
        <v>4.03</v>
      </c>
      <c r="AY190" s="74">
        <f t="shared" ref="AY190:AY193" si="302">SUM(AK190:AX190)</f>
        <v>8571.7800000000025</v>
      </c>
      <c r="AZ190" s="74">
        <f>ROUND((AJ190+AK190+AN190+AO190+AP190+AQ190+AR190+AS190+AT190+AU190+AV190+AW190+AX190),2)</f>
        <v>4733.5200000000004</v>
      </c>
      <c r="BA190" s="74">
        <f>ROUND((H190/5/365*31),2)</f>
        <v>4.03</v>
      </c>
      <c r="BB190" s="74">
        <f>ROUND((H190/5/365*28),2)</f>
        <v>3.64</v>
      </c>
      <c r="BC190" s="74">
        <f>ROUND((H190/5/365*31),2)</f>
        <v>4.03</v>
      </c>
      <c r="BD190" s="74">
        <f>ROUND((H190/5/365*30),2)</f>
        <v>3.9</v>
      </c>
      <c r="BE190" s="74">
        <f>ROUND((H190/5/365*31),2)</f>
        <v>4.03</v>
      </c>
      <c r="BF190" s="74">
        <f>ROUND((H190/5/365*30),2)</f>
        <v>3.9</v>
      </c>
      <c r="BG190" s="74">
        <f>ROUND((H190/5/365*31),2)</f>
        <v>4.03</v>
      </c>
      <c r="BH190" s="74">
        <f>ROUND((H190/5/365*31),2)</f>
        <v>4.03</v>
      </c>
      <c r="BI190" s="74">
        <f>ROUND((H190/5/365*30),2)</f>
        <v>3.9</v>
      </c>
      <c r="BJ190" s="74">
        <f>ROUND((H190/5/365*31),2)</f>
        <v>4.03</v>
      </c>
      <c r="BK190" s="74">
        <f>ROUND((H190/5/365*30),2)</f>
        <v>3.9</v>
      </c>
      <c r="BL190" s="74">
        <f>ROUND((H190/5/365*31),2)</f>
        <v>4.03</v>
      </c>
      <c r="BM190" s="74">
        <f t="shared" ref="BM190:BM193" si="303">SUM(BA190:BL190)</f>
        <v>47.45</v>
      </c>
      <c r="BN190" s="74">
        <f t="shared" ref="BN190:BN193" si="304">ROUND((AZ190+BM190),2)</f>
        <v>4780.97</v>
      </c>
      <c r="BO190" s="74">
        <f>ROUND((H190/5/365*31),2)</f>
        <v>4.03</v>
      </c>
      <c r="BP190" s="74">
        <f>ROUND((H190/5/365*28),2)</f>
        <v>3.64</v>
      </c>
      <c r="BQ190" s="74">
        <f>ROUND((H190/5/365*31),2)</f>
        <v>4.03</v>
      </c>
      <c r="BR190" s="74">
        <f>ROUND((H190/5/365*30),2)</f>
        <v>3.9</v>
      </c>
      <c r="BS190" s="74">
        <f>ROUND((H190/5/365*31),2)</f>
        <v>4.03</v>
      </c>
      <c r="BT190" s="74">
        <f>ROUND((H190/5/365*30),2)</f>
        <v>3.9</v>
      </c>
      <c r="BU190" s="74">
        <f>ROUND((H190/5/365*31),2)</f>
        <v>4.03</v>
      </c>
      <c r="BV190" s="74">
        <f>ROUND((H190/5/365*31),2)</f>
        <v>4.03</v>
      </c>
      <c r="BW190" s="74">
        <f>ROUND((H190/5/365*30),2)</f>
        <v>3.9</v>
      </c>
      <c r="BX190" s="74">
        <f>ROUND((H190/5/365*31),2)</f>
        <v>4.03</v>
      </c>
      <c r="BY190" s="74">
        <f>ROUND((H190/5/365*30),2)</f>
        <v>3.9</v>
      </c>
      <c r="BZ190" s="74">
        <f>ROUND((H190/5/365*31),2)</f>
        <v>4.03</v>
      </c>
      <c r="CA190" s="74">
        <f t="shared" ref="CA190:CA193" si="305">SUM(BO190:BZ190)</f>
        <v>47.45</v>
      </c>
      <c r="CB190" s="74">
        <f t="shared" ref="CB190:CB193" si="306">ROUND((BN190+CA190),2)</f>
        <v>4828.42</v>
      </c>
      <c r="CC190" s="74">
        <f>ROUND((H190/5/365*31),2)</f>
        <v>4.03</v>
      </c>
      <c r="CD190" s="74">
        <f>ROUND((H190/5/365*29),2)</f>
        <v>3.77</v>
      </c>
      <c r="CE190" s="74">
        <f>ROUND((H190/5/365*31),2)</f>
        <v>4.03</v>
      </c>
      <c r="CF190" s="74">
        <f>ROUND((H190/5/365*30),2)</f>
        <v>3.9</v>
      </c>
      <c r="CG190" s="74">
        <f>ROUND((H190/5/365*31),2)</f>
        <v>4.03</v>
      </c>
      <c r="CH190" s="74">
        <f>ROUND((H190/5/365*30),2)</f>
        <v>3.9</v>
      </c>
      <c r="CI190" s="74">
        <f>ROUND((H190/5/365*31),2)</f>
        <v>4.03</v>
      </c>
      <c r="CJ190" s="74">
        <f>ROUND((H190/5/365*31),2)</f>
        <v>4.03</v>
      </c>
      <c r="CK190" s="74">
        <f>ROUND((H190/5/365*30),2)</f>
        <v>3.9</v>
      </c>
      <c r="CL190" s="74">
        <f>ROUND((H190/5/365*31),2)</f>
        <v>4.03</v>
      </c>
      <c r="CM190" s="74">
        <f>ROUND((H190/5/365*30),2)</f>
        <v>3.9</v>
      </c>
      <c r="CN190" s="74">
        <f>ROUND((H190/5/365*31),2)</f>
        <v>4.03</v>
      </c>
      <c r="CO190" s="74">
        <f t="shared" ref="CO190:CO193" si="307">SUM(CC190:CN190)</f>
        <v>47.580000000000005</v>
      </c>
      <c r="CP190" s="75">
        <f t="shared" ref="CP190:CP193" si="308">ROUND((CB190+CO190),2)</f>
        <v>4876</v>
      </c>
      <c r="CQ190" s="74">
        <f>ROUND((H190/5/365*31),2)</f>
        <v>4.03</v>
      </c>
      <c r="CR190" s="74">
        <f>ROUND((H190/5/365*28),2)</f>
        <v>3.64</v>
      </c>
      <c r="CS190" s="74">
        <f>ROUND((H190/5/365*31),2)</f>
        <v>4.03</v>
      </c>
      <c r="CT190" s="74">
        <f>ROUND((H190/5/365*30),2)</f>
        <v>3.9</v>
      </c>
      <c r="CU190" s="76">
        <f>ROUND((H190/5/365*31),2)</f>
        <v>4.03</v>
      </c>
      <c r="CV190" s="74">
        <f>ROUND((H190/5/365*30),2)</f>
        <v>3.9</v>
      </c>
      <c r="CW190" s="74">
        <f>ROUND((H190/5/365*31),2)</f>
        <v>4.03</v>
      </c>
      <c r="CX190" s="74">
        <f>ROUND((H190/5/365*31),2)</f>
        <v>4.03</v>
      </c>
      <c r="CY190" s="74">
        <v>23.48</v>
      </c>
      <c r="CZ190" s="74"/>
      <c r="DA190" s="74"/>
      <c r="DB190" s="74"/>
      <c r="DC190" s="77">
        <f t="shared" ref="DC190:DC193" si="309">SUM(CQ190:DB190)</f>
        <v>55.07</v>
      </c>
      <c r="DD190" s="74">
        <f>ROUND((CP190+CQ190+CR190+CS190+CT190+CU190+CV190+CW190+CX190+CY190+CZ190+DA190+DB190),2)</f>
        <v>4931.07</v>
      </c>
      <c r="DE190" s="74" t="e">
        <f>SUM(#REF!-DD190)</f>
        <v>#REF!</v>
      </c>
    </row>
    <row r="191" spans="2:111" s="78" customFormat="1" ht="158.25" customHeight="1" x14ac:dyDescent="0.2">
      <c r="B191" s="288">
        <v>41173</v>
      </c>
      <c r="C191" s="55" t="s">
        <v>362</v>
      </c>
      <c r="D191" s="79" t="s">
        <v>893</v>
      </c>
      <c r="E191" s="287" t="s">
        <v>350</v>
      </c>
      <c r="F191" s="289" t="s">
        <v>992</v>
      </c>
      <c r="G191" s="227">
        <v>2370</v>
      </c>
      <c r="H191" s="227">
        <f t="shared" si="218"/>
        <v>237</v>
      </c>
      <c r="I191" s="227">
        <f t="shared" si="216"/>
        <v>2133</v>
      </c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>
        <v>0</v>
      </c>
      <c r="W191" s="254"/>
      <c r="X191" s="254"/>
      <c r="Y191" s="254"/>
      <c r="Z191" s="254"/>
      <c r="AA191" s="254"/>
      <c r="AB191" s="254"/>
      <c r="AC191" s="254"/>
      <c r="AD191" s="254"/>
      <c r="AE191" s="254">
        <f>ROUND((H191/5/365*9),2)</f>
        <v>1.17</v>
      </c>
      <c r="AF191" s="254">
        <f>ROUND((H191/5/365*31),2)</f>
        <v>4.03</v>
      </c>
      <c r="AG191" s="254">
        <f>ROUND((H191/5/365*30),2)</f>
        <v>3.9</v>
      </c>
      <c r="AH191" s="254">
        <f>ROUND((H191/5/365*31),2)</f>
        <v>4.03</v>
      </c>
      <c r="AI191" s="254"/>
      <c r="AJ191" s="254">
        <f t="shared" ref="AJ191:AJ193" si="310">ROUND((V191+W191+X191+Y191+Z191+AA191+AB191+AC191+AD191+AE191+AF191+AG191+AH191),2)</f>
        <v>13.13</v>
      </c>
      <c r="AK191" s="227">
        <v>2133</v>
      </c>
      <c r="AL191" s="227">
        <v>2133</v>
      </c>
      <c r="AM191" s="227">
        <v>2133</v>
      </c>
      <c r="AN191" s="227">
        <v>2133</v>
      </c>
      <c r="AO191" s="127">
        <f>ROUND((H191/5/365*31),2)</f>
        <v>4.03</v>
      </c>
      <c r="AP191" s="74">
        <f>ROUND((H191/5/365*30),2)</f>
        <v>3.9</v>
      </c>
      <c r="AQ191" s="74">
        <f>ROUND((H191/5/365*31),2)</f>
        <v>4.03</v>
      </c>
      <c r="AR191" s="74">
        <f>ROUND((H191/5/365*30),2)</f>
        <v>3.9</v>
      </c>
      <c r="AS191" s="74">
        <f>ROUND((H191/5/365*31),2)</f>
        <v>4.03</v>
      </c>
      <c r="AT191" s="74">
        <f>ROUND((H191/5/365*31),2)</f>
        <v>4.03</v>
      </c>
      <c r="AU191" s="74">
        <f>ROUND((H191/5/365*30),2)</f>
        <v>3.9</v>
      </c>
      <c r="AV191" s="74">
        <f>ROUND((H191/5/365*31),2)</f>
        <v>4.03</v>
      </c>
      <c r="AW191" s="74">
        <f>ROUND((H191/5/365*30),2)</f>
        <v>3.9</v>
      </c>
      <c r="AX191" s="74">
        <f>ROUND((H191/5/365*31),2)</f>
        <v>4.03</v>
      </c>
      <c r="AY191" s="74">
        <f t="shared" si="302"/>
        <v>8571.7800000000025</v>
      </c>
      <c r="AZ191" s="74">
        <f>ROUND((AJ191+AK191+AN191+AO191+AP191+AQ191+AR191+AS191+AT191+AU191+AV191+AW191+AX191),2)</f>
        <v>4318.91</v>
      </c>
      <c r="BA191" s="74">
        <f>ROUND((H191/5/365*31),2)</f>
        <v>4.03</v>
      </c>
      <c r="BB191" s="74">
        <f>ROUND((H191/5/365*28),2)</f>
        <v>3.64</v>
      </c>
      <c r="BC191" s="74">
        <f>ROUND((H191/5/365*31),2)</f>
        <v>4.03</v>
      </c>
      <c r="BD191" s="74">
        <f>ROUND((H191/5/365*30),2)</f>
        <v>3.9</v>
      </c>
      <c r="BE191" s="74">
        <f>ROUND((H191/5/365*31),2)</f>
        <v>4.03</v>
      </c>
      <c r="BF191" s="74">
        <f>ROUND((H191/5/365*30),2)</f>
        <v>3.9</v>
      </c>
      <c r="BG191" s="74">
        <f>ROUND((H191/5/365*31),2)</f>
        <v>4.03</v>
      </c>
      <c r="BH191" s="74">
        <f>ROUND((H191/5/365*31),2)</f>
        <v>4.03</v>
      </c>
      <c r="BI191" s="74">
        <f>ROUND((H191/5/365*30),2)</f>
        <v>3.9</v>
      </c>
      <c r="BJ191" s="74">
        <f>ROUND((H191/5/365*31),2)</f>
        <v>4.03</v>
      </c>
      <c r="BK191" s="74">
        <f>ROUND((H191/5/365*30),2)</f>
        <v>3.9</v>
      </c>
      <c r="BL191" s="74">
        <f>ROUND((H191/5/365*31),2)</f>
        <v>4.03</v>
      </c>
      <c r="BM191" s="74">
        <f t="shared" si="303"/>
        <v>47.45</v>
      </c>
      <c r="BN191" s="74">
        <f t="shared" si="304"/>
        <v>4366.3599999999997</v>
      </c>
      <c r="BO191" s="74">
        <f>ROUND((H191/5/365*31),2)</f>
        <v>4.03</v>
      </c>
      <c r="BP191" s="74">
        <f>ROUND((H191/5/365*28),2)</f>
        <v>3.64</v>
      </c>
      <c r="BQ191" s="74">
        <f>ROUND((H191/5/365*31),2)</f>
        <v>4.03</v>
      </c>
      <c r="BR191" s="74">
        <f>ROUND((H191/5/365*30),2)</f>
        <v>3.9</v>
      </c>
      <c r="BS191" s="74">
        <f>ROUND((H191/5/365*31),2)</f>
        <v>4.03</v>
      </c>
      <c r="BT191" s="74">
        <f>ROUND((H191/5/365*30),2)</f>
        <v>3.9</v>
      </c>
      <c r="BU191" s="74">
        <f>ROUND((H191/5/365*31),2)</f>
        <v>4.03</v>
      </c>
      <c r="BV191" s="74">
        <f>ROUND((H191/5/365*31),2)</f>
        <v>4.03</v>
      </c>
      <c r="BW191" s="74">
        <f>ROUND((H191/5/365*30),2)</f>
        <v>3.9</v>
      </c>
      <c r="BX191" s="74">
        <f>ROUND((H191/5/365*31),2)</f>
        <v>4.03</v>
      </c>
      <c r="BY191" s="74">
        <f>ROUND((H191/5/365*30),2)</f>
        <v>3.9</v>
      </c>
      <c r="BZ191" s="74">
        <f>ROUND((H191/5/365*31),2)</f>
        <v>4.03</v>
      </c>
      <c r="CA191" s="74">
        <f t="shared" si="305"/>
        <v>47.45</v>
      </c>
      <c r="CB191" s="74">
        <f t="shared" si="306"/>
        <v>4413.8100000000004</v>
      </c>
      <c r="CC191" s="74">
        <f>ROUND((H191/5/365*31),2)</f>
        <v>4.03</v>
      </c>
      <c r="CD191" s="74">
        <f>ROUND((H191/5/365*29),2)</f>
        <v>3.77</v>
      </c>
      <c r="CE191" s="74">
        <f>ROUND((H191/5/365*31),2)</f>
        <v>4.03</v>
      </c>
      <c r="CF191" s="74">
        <f>ROUND((H191/5/365*30),2)</f>
        <v>3.9</v>
      </c>
      <c r="CG191" s="74">
        <f>ROUND((H191/5/365*31),2)</f>
        <v>4.03</v>
      </c>
      <c r="CH191" s="74">
        <f>ROUND((H191/5/365*30),2)</f>
        <v>3.9</v>
      </c>
      <c r="CI191" s="74">
        <f>ROUND((H191/5/365*31),2)</f>
        <v>4.03</v>
      </c>
      <c r="CJ191" s="74">
        <f>ROUND((H191/5/365*31),2)</f>
        <v>4.03</v>
      </c>
      <c r="CK191" s="74">
        <f>ROUND((H191/5/365*30),2)</f>
        <v>3.9</v>
      </c>
      <c r="CL191" s="74">
        <f>ROUND((H191/5/365*31),2)</f>
        <v>4.03</v>
      </c>
      <c r="CM191" s="74">
        <f>ROUND((H191/5/365*30),2)</f>
        <v>3.9</v>
      </c>
      <c r="CN191" s="74">
        <f>ROUND((H191/5/365*31),2)</f>
        <v>4.03</v>
      </c>
      <c r="CO191" s="74">
        <f t="shared" si="307"/>
        <v>47.580000000000005</v>
      </c>
      <c r="CP191" s="75">
        <f t="shared" si="308"/>
        <v>4461.3900000000003</v>
      </c>
      <c r="CQ191" s="74">
        <f>ROUND((H191/5/365*31),2)</f>
        <v>4.03</v>
      </c>
      <c r="CR191" s="74">
        <f>ROUND((H191/5/365*28),2)</f>
        <v>3.64</v>
      </c>
      <c r="CS191" s="74">
        <f>ROUND((H191/5/365*31),2)</f>
        <v>4.03</v>
      </c>
      <c r="CT191" s="74">
        <f>ROUND((H191/5/365*30),2)</f>
        <v>3.9</v>
      </c>
      <c r="CU191" s="76">
        <f>ROUND((H191/5/365*31),2)</f>
        <v>4.03</v>
      </c>
      <c r="CV191" s="74">
        <f>ROUND((H191/5/365*30),2)</f>
        <v>3.9</v>
      </c>
      <c r="CW191" s="74">
        <f>ROUND((H191/5/365*31),2)</f>
        <v>4.03</v>
      </c>
      <c r="CX191" s="74">
        <f>ROUND((H191/5/365*31),2)</f>
        <v>4.03</v>
      </c>
      <c r="CY191" s="74">
        <v>23.48</v>
      </c>
      <c r="CZ191" s="74"/>
      <c r="DA191" s="74"/>
      <c r="DB191" s="74"/>
      <c r="DC191" s="77">
        <f t="shared" si="309"/>
        <v>55.07</v>
      </c>
      <c r="DD191" s="74">
        <f t="shared" ref="DD191:DD193" si="311">ROUND((CP191+CQ191+CR191+CS191+CT191+CU191+CV191+CW191+CX191+CY191+CZ191+DA191+DB191),2)</f>
        <v>4516.46</v>
      </c>
      <c r="DE191" s="74" t="e">
        <f>SUM(F191-DD191)</f>
        <v>#VALUE!</v>
      </c>
    </row>
    <row r="192" spans="2:111" s="78" customFormat="1" ht="157.5" customHeight="1" x14ac:dyDescent="0.2">
      <c r="B192" s="54">
        <v>41173</v>
      </c>
      <c r="C192" s="55" t="s">
        <v>362</v>
      </c>
      <c r="D192" s="79" t="s">
        <v>894</v>
      </c>
      <c r="E192" s="287" t="s">
        <v>806</v>
      </c>
      <c r="F192" s="74" t="s">
        <v>993</v>
      </c>
      <c r="G192" s="227">
        <v>2370</v>
      </c>
      <c r="H192" s="227">
        <f t="shared" si="218"/>
        <v>237</v>
      </c>
      <c r="I192" s="227">
        <f t="shared" si="216"/>
        <v>2133</v>
      </c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>
        <v>0</v>
      </c>
      <c r="W192" s="227"/>
      <c r="X192" s="227"/>
      <c r="Y192" s="227"/>
      <c r="Z192" s="227"/>
      <c r="AA192" s="227"/>
      <c r="AB192" s="227"/>
      <c r="AC192" s="227"/>
      <c r="AD192" s="227"/>
      <c r="AE192" s="227">
        <f>ROUND((H192/5/365*9),2)</f>
        <v>1.17</v>
      </c>
      <c r="AF192" s="227">
        <f>ROUND((H192/5/365*31),2)</f>
        <v>4.03</v>
      </c>
      <c r="AG192" s="227">
        <f>ROUND((H192/5/365*30),2)</f>
        <v>3.9</v>
      </c>
      <c r="AH192" s="227">
        <f>ROUND((H192/5/365*31),2)</f>
        <v>4.03</v>
      </c>
      <c r="AI192" s="227">
        <f t="shared" ref="AI192:AI193" si="312">SUM(W192:AH192)</f>
        <v>13.129999999999999</v>
      </c>
      <c r="AJ192" s="227">
        <f t="shared" si="310"/>
        <v>13.13</v>
      </c>
      <c r="AK192" s="227">
        <v>2133</v>
      </c>
      <c r="AL192" s="227">
        <v>2133</v>
      </c>
      <c r="AM192" s="227">
        <v>2133</v>
      </c>
      <c r="AN192" s="227">
        <v>2133</v>
      </c>
      <c r="AO192" s="127">
        <f>ROUND((H192/5/365*31),2)</f>
        <v>4.03</v>
      </c>
      <c r="AP192" s="74">
        <f>ROUND((H192/5/365*30),2)</f>
        <v>3.9</v>
      </c>
      <c r="AQ192" s="74">
        <f>ROUND((H192/5/365*31),2)</f>
        <v>4.03</v>
      </c>
      <c r="AR192" s="74">
        <f>ROUND((H192/5/365*30),2)</f>
        <v>3.9</v>
      </c>
      <c r="AS192" s="74">
        <f>ROUND((H192/5/365*31),2)</f>
        <v>4.03</v>
      </c>
      <c r="AT192" s="74">
        <f>ROUND((H192/5/365*31),2)</f>
        <v>4.03</v>
      </c>
      <c r="AU192" s="74">
        <f>ROUND((H192/5/365*30),2)</f>
        <v>3.9</v>
      </c>
      <c r="AV192" s="74">
        <f>ROUND((H192/5/365*31),2)</f>
        <v>4.03</v>
      </c>
      <c r="AW192" s="74">
        <f>ROUND((H192/5/365*30),2)</f>
        <v>3.9</v>
      </c>
      <c r="AX192" s="74">
        <f>ROUND((H192/5/365*31),2)</f>
        <v>4.03</v>
      </c>
      <c r="AY192" s="74">
        <f t="shared" si="302"/>
        <v>8571.7800000000025</v>
      </c>
      <c r="AZ192" s="74">
        <f>ROUND((AJ192+AK192+AN192+AO192+AP192+AQ192+AR192+AS192+AT192+AU192+AV192+AW192+AX192),2)</f>
        <v>4318.91</v>
      </c>
      <c r="BA192" s="74">
        <f>ROUND((H192/5/365*31),2)</f>
        <v>4.03</v>
      </c>
      <c r="BB192" s="74">
        <f>ROUND((H192/5/365*28),2)</f>
        <v>3.64</v>
      </c>
      <c r="BC192" s="74">
        <f>ROUND((H192/5/365*31),2)</f>
        <v>4.03</v>
      </c>
      <c r="BD192" s="74">
        <f>ROUND((H192/5/365*30),2)</f>
        <v>3.9</v>
      </c>
      <c r="BE192" s="74">
        <f>ROUND((H192/5/365*31),2)</f>
        <v>4.03</v>
      </c>
      <c r="BF192" s="74">
        <f>ROUND((H192/5/365*30),2)</f>
        <v>3.9</v>
      </c>
      <c r="BG192" s="74">
        <f>ROUND((H192/5/365*31),2)</f>
        <v>4.03</v>
      </c>
      <c r="BH192" s="74">
        <f>ROUND((H192/5/365*31),2)</f>
        <v>4.03</v>
      </c>
      <c r="BI192" s="74">
        <f>ROUND((H192/5/365*30),2)</f>
        <v>3.9</v>
      </c>
      <c r="BJ192" s="74">
        <f>ROUND((H192/5/365*31),2)</f>
        <v>4.03</v>
      </c>
      <c r="BK192" s="74">
        <f>ROUND((H192/5/365*30),2)</f>
        <v>3.9</v>
      </c>
      <c r="BL192" s="74">
        <f>ROUND((H192/5/365*31),2)</f>
        <v>4.03</v>
      </c>
      <c r="BM192" s="74">
        <f t="shared" si="303"/>
        <v>47.45</v>
      </c>
      <c r="BN192" s="74">
        <f t="shared" si="304"/>
        <v>4366.3599999999997</v>
      </c>
      <c r="BO192" s="74">
        <f>ROUND((H192/5/365*31),2)</f>
        <v>4.03</v>
      </c>
      <c r="BP192" s="74">
        <f>ROUND((H192/5/365*28),2)</f>
        <v>3.64</v>
      </c>
      <c r="BQ192" s="74">
        <f>ROUND((H192/5/365*31),2)</f>
        <v>4.03</v>
      </c>
      <c r="BR192" s="74">
        <f>ROUND((H192/5/365*30),2)</f>
        <v>3.9</v>
      </c>
      <c r="BS192" s="74">
        <f>ROUND((H192/5/365*31),2)</f>
        <v>4.03</v>
      </c>
      <c r="BT192" s="74">
        <f>ROUND((H192/5/365*30),2)</f>
        <v>3.9</v>
      </c>
      <c r="BU192" s="74">
        <f>ROUND((H192/5/365*31),2)</f>
        <v>4.03</v>
      </c>
      <c r="BV192" s="74">
        <f>ROUND((H192/5/365*31),2)</f>
        <v>4.03</v>
      </c>
      <c r="BW192" s="74">
        <f>ROUND((H192/5/365*30),2)</f>
        <v>3.9</v>
      </c>
      <c r="BX192" s="74">
        <f>ROUND((H192/5/365*31),2)</f>
        <v>4.03</v>
      </c>
      <c r="BY192" s="74">
        <f>ROUND((H192/5/365*30),2)</f>
        <v>3.9</v>
      </c>
      <c r="BZ192" s="74">
        <f>ROUND((H192/5/365*31),2)</f>
        <v>4.03</v>
      </c>
      <c r="CA192" s="74">
        <f t="shared" si="305"/>
        <v>47.45</v>
      </c>
      <c r="CB192" s="74">
        <f t="shared" si="306"/>
        <v>4413.8100000000004</v>
      </c>
      <c r="CC192" s="74">
        <f>ROUND((H192/5/365*31),2)</f>
        <v>4.03</v>
      </c>
      <c r="CD192" s="74">
        <f>ROUND((H192/5/365*29),2)</f>
        <v>3.77</v>
      </c>
      <c r="CE192" s="74">
        <f>ROUND((H192/5/365*31),2)</f>
        <v>4.03</v>
      </c>
      <c r="CF192" s="74">
        <f>ROUND((H192/5/365*30),2)</f>
        <v>3.9</v>
      </c>
      <c r="CG192" s="74">
        <f>ROUND((H192/5/365*31),2)</f>
        <v>4.03</v>
      </c>
      <c r="CH192" s="74">
        <f>ROUND((H192/5/365*30),2)</f>
        <v>3.9</v>
      </c>
      <c r="CI192" s="74">
        <f>ROUND((H192/5/365*31),2)</f>
        <v>4.03</v>
      </c>
      <c r="CJ192" s="74">
        <f>ROUND((H192/5/365*31),2)</f>
        <v>4.03</v>
      </c>
      <c r="CK192" s="74">
        <f>ROUND((H192/5/365*30),2)</f>
        <v>3.9</v>
      </c>
      <c r="CL192" s="74">
        <f>ROUND((H192/5/365*31),2)</f>
        <v>4.03</v>
      </c>
      <c r="CM192" s="74">
        <f>ROUND((H192/5/365*30),2)</f>
        <v>3.9</v>
      </c>
      <c r="CN192" s="74">
        <f>ROUND((H192/5/365*31),2)</f>
        <v>4.03</v>
      </c>
      <c r="CO192" s="74">
        <f t="shared" si="307"/>
        <v>47.580000000000005</v>
      </c>
      <c r="CP192" s="75">
        <f t="shared" si="308"/>
        <v>4461.3900000000003</v>
      </c>
      <c r="CQ192" s="74">
        <f>ROUND((H192/5/365*31),2)</f>
        <v>4.03</v>
      </c>
      <c r="CR192" s="74">
        <f>ROUND((H192/5/365*28),2)</f>
        <v>3.64</v>
      </c>
      <c r="CS192" s="74">
        <f>ROUND((H192/5/365*31),2)</f>
        <v>4.03</v>
      </c>
      <c r="CT192" s="74">
        <f>ROUND((H192/5/365*30),2)</f>
        <v>3.9</v>
      </c>
      <c r="CU192" s="76">
        <f>ROUND((H192/5/365*31),2)</f>
        <v>4.03</v>
      </c>
      <c r="CV192" s="74">
        <f>ROUND((H192/5/365*30),2)</f>
        <v>3.9</v>
      </c>
      <c r="CW192" s="74">
        <f>ROUND((H192/5/365*31),2)</f>
        <v>4.03</v>
      </c>
      <c r="CX192" s="74">
        <f>ROUND((H192/5/365*31),2)</f>
        <v>4.03</v>
      </c>
      <c r="CY192" s="74">
        <v>23.48</v>
      </c>
      <c r="CZ192" s="74"/>
      <c r="DA192" s="74"/>
      <c r="DB192" s="74"/>
      <c r="DC192" s="77">
        <f t="shared" si="309"/>
        <v>55.07</v>
      </c>
      <c r="DD192" s="74">
        <f t="shared" si="311"/>
        <v>4516.46</v>
      </c>
      <c r="DE192" s="74" t="e">
        <f>SUM(F192-DD192)</f>
        <v>#VALUE!</v>
      </c>
    </row>
    <row r="193" spans="2:124" s="78" customFormat="1" ht="159" customHeight="1" x14ac:dyDescent="0.2">
      <c r="B193" s="54">
        <v>41173</v>
      </c>
      <c r="C193" s="55" t="s">
        <v>362</v>
      </c>
      <c r="D193" s="79" t="s">
        <v>895</v>
      </c>
      <c r="E193" s="287" t="s">
        <v>103</v>
      </c>
      <c r="F193" s="74" t="s">
        <v>994</v>
      </c>
      <c r="G193" s="227">
        <v>2370</v>
      </c>
      <c r="H193" s="227">
        <f t="shared" si="218"/>
        <v>237</v>
      </c>
      <c r="I193" s="227">
        <f t="shared" si="216"/>
        <v>2133</v>
      </c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>
        <v>0</v>
      </c>
      <c r="W193" s="227"/>
      <c r="X193" s="227"/>
      <c r="Y193" s="227"/>
      <c r="Z193" s="227"/>
      <c r="AA193" s="227"/>
      <c r="AB193" s="227"/>
      <c r="AC193" s="227"/>
      <c r="AD193" s="227"/>
      <c r="AE193" s="227">
        <f>ROUND((H193/5/365*9),2)</f>
        <v>1.17</v>
      </c>
      <c r="AF193" s="227">
        <f>ROUND((H193/5/365*31),2)</f>
        <v>4.03</v>
      </c>
      <c r="AG193" s="227">
        <f>ROUND((H193/5/365*30),2)</f>
        <v>3.9</v>
      </c>
      <c r="AH193" s="227">
        <f>ROUND((H193/5/365*31),2)</f>
        <v>4.03</v>
      </c>
      <c r="AI193" s="227">
        <f t="shared" si="312"/>
        <v>13.129999999999999</v>
      </c>
      <c r="AJ193" s="227">
        <f t="shared" si="310"/>
        <v>13.13</v>
      </c>
      <c r="AK193" s="227">
        <v>2133</v>
      </c>
      <c r="AL193" s="227">
        <v>2133</v>
      </c>
      <c r="AM193" s="227">
        <v>2133</v>
      </c>
      <c r="AN193" s="227">
        <v>2133</v>
      </c>
      <c r="AO193" s="127">
        <f>ROUND((H193/5/365*31),2)</f>
        <v>4.03</v>
      </c>
      <c r="AP193" s="74">
        <f>ROUND((H193/5/365*30),2)</f>
        <v>3.9</v>
      </c>
      <c r="AQ193" s="74">
        <f>ROUND((H193/5/365*31),2)</f>
        <v>4.03</v>
      </c>
      <c r="AR193" s="74">
        <f>ROUND((H193/5/365*30),2)</f>
        <v>3.9</v>
      </c>
      <c r="AS193" s="74">
        <f>ROUND((H193/5/365*31),2)</f>
        <v>4.03</v>
      </c>
      <c r="AT193" s="74">
        <f>ROUND((H193/5/365*31),2)</f>
        <v>4.03</v>
      </c>
      <c r="AU193" s="74">
        <f>ROUND((H193/5/365*30),2)</f>
        <v>3.9</v>
      </c>
      <c r="AV193" s="74">
        <f>ROUND((H193/5/365*31),2)</f>
        <v>4.03</v>
      </c>
      <c r="AW193" s="74">
        <f>ROUND((H193/5/365*30),2)</f>
        <v>3.9</v>
      </c>
      <c r="AX193" s="74">
        <f>ROUND((H193/5/365*31),2)</f>
        <v>4.03</v>
      </c>
      <c r="AY193" s="74">
        <f t="shared" si="302"/>
        <v>8571.7800000000025</v>
      </c>
      <c r="AZ193" s="74">
        <f>ROUND((AJ193+AK193+AN193+AO193+AP193+AQ193+AR193+AS193+AT193+AU193+AV193+AW193+AX193),2)</f>
        <v>4318.91</v>
      </c>
      <c r="BA193" s="74">
        <f>ROUND((H193/5/365*31),2)</f>
        <v>4.03</v>
      </c>
      <c r="BB193" s="74">
        <f>ROUND((H193/5/365*28),2)</f>
        <v>3.64</v>
      </c>
      <c r="BC193" s="74">
        <f>ROUND((H193/5/365*31),2)</f>
        <v>4.03</v>
      </c>
      <c r="BD193" s="74">
        <f>ROUND((H193/5/365*30),2)</f>
        <v>3.9</v>
      </c>
      <c r="BE193" s="74">
        <f>ROUND((H193/5/365*31),2)</f>
        <v>4.03</v>
      </c>
      <c r="BF193" s="74">
        <f>ROUND((H193/5/365*30),2)</f>
        <v>3.9</v>
      </c>
      <c r="BG193" s="74">
        <f>ROUND((H193/5/365*31),2)</f>
        <v>4.03</v>
      </c>
      <c r="BH193" s="74">
        <f>ROUND((H193/5/365*31),2)</f>
        <v>4.03</v>
      </c>
      <c r="BI193" s="74">
        <f>ROUND((H193/5/365*30),2)</f>
        <v>3.9</v>
      </c>
      <c r="BJ193" s="74">
        <f>ROUND((H193/5/365*31),2)</f>
        <v>4.03</v>
      </c>
      <c r="BK193" s="74">
        <f>ROUND((H193/5/365*30),2)</f>
        <v>3.9</v>
      </c>
      <c r="BL193" s="74">
        <f>ROUND((H193/5/365*31),2)</f>
        <v>4.03</v>
      </c>
      <c r="BM193" s="74">
        <f t="shared" si="303"/>
        <v>47.45</v>
      </c>
      <c r="BN193" s="74">
        <f t="shared" si="304"/>
        <v>4366.3599999999997</v>
      </c>
      <c r="BO193" s="74">
        <f>ROUND((H193/5/365*31),2)</f>
        <v>4.03</v>
      </c>
      <c r="BP193" s="74">
        <f>ROUND((H193/5/365*28),2)</f>
        <v>3.64</v>
      </c>
      <c r="BQ193" s="74">
        <f>ROUND((H193/5/365*31),2)</f>
        <v>4.03</v>
      </c>
      <c r="BR193" s="74">
        <f>ROUND((H193/5/365*30),2)</f>
        <v>3.9</v>
      </c>
      <c r="BS193" s="74">
        <f>ROUND((H193/5/365*31),2)</f>
        <v>4.03</v>
      </c>
      <c r="BT193" s="74">
        <f>ROUND((H193/5/365*30),2)</f>
        <v>3.9</v>
      </c>
      <c r="BU193" s="74">
        <f>ROUND((H193/5/365*31),2)</f>
        <v>4.03</v>
      </c>
      <c r="BV193" s="74">
        <f>ROUND((H193/5/365*31),2)</f>
        <v>4.03</v>
      </c>
      <c r="BW193" s="74">
        <f>ROUND((H193/5/365*30),2)</f>
        <v>3.9</v>
      </c>
      <c r="BX193" s="74">
        <f>ROUND((H193/5/365*31),2)</f>
        <v>4.03</v>
      </c>
      <c r="BY193" s="74">
        <f>ROUND((H193/5/365*30),2)</f>
        <v>3.9</v>
      </c>
      <c r="BZ193" s="74">
        <f>ROUND((H193/5/365*31),2)</f>
        <v>4.03</v>
      </c>
      <c r="CA193" s="74">
        <f t="shared" si="305"/>
        <v>47.45</v>
      </c>
      <c r="CB193" s="74">
        <f t="shared" si="306"/>
        <v>4413.8100000000004</v>
      </c>
      <c r="CC193" s="74">
        <f>ROUND((H193/5/365*31),2)</f>
        <v>4.03</v>
      </c>
      <c r="CD193" s="74">
        <f>ROUND((H193/5/365*29),2)</f>
        <v>3.77</v>
      </c>
      <c r="CE193" s="74">
        <f>ROUND((H193/5/365*31),2)</f>
        <v>4.03</v>
      </c>
      <c r="CF193" s="74">
        <f>ROUND((H193/5/365*30),2)</f>
        <v>3.9</v>
      </c>
      <c r="CG193" s="74">
        <f>ROUND((H193/5/365*31),2)</f>
        <v>4.03</v>
      </c>
      <c r="CH193" s="74">
        <f>ROUND((H193/5/365*30),2)</f>
        <v>3.9</v>
      </c>
      <c r="CI193" s="74">
        <f>ROUND((H193/5/365*31),2)</f>
        <v>4.03</v>
      </c>
      <c r="CJ193" s="74">
        <f>ROUND((H193/5/365*31),2)</f>
        <v>4.03</v>
      </c>
      <c r="CK193" s="74">
        <f>ROUND((H193/5/365*30),2)</f>
        <v>3.9</v>
      </c>
      <c r="CL193" s="74">
        <f>ROUND((H193/5/365*31),2)</f>
        <v>4.03</v>
      </c>
      <c r="CM193" s="74">
        <f>ROUND((H193/5/365*30),2)</f>
        <v>3.9</v>
      </c>
      <c r="CN193" s="74">
        <f>ROUND((H193/5/365*31),2)</f>
        <v>4.03</v>
      </c>
      <c r="CO193" s="74">
        <f t="shared" si="307"/>
        <v>47.580000000000005</v>
      </c>
      <c r="CP193" s="75">
        <f t="shared" si="308"/>
        <v>4461.3900000000003</v>
      </c>
      <c r="CQ193" s="74">
        <f>ROUND((H193/5/365*31),2)</f>
        <v>4.03</v>
      </c>
      <c r="CR193" s="74">
        <f>ROUND((H193/5/365*28),2)</f>
        <v>3.64</v>
      </c>
      <c r="CS193" s="74">
        <f>ROUND((H193/5/365*31),2)</f>
        <v>4.03</v>
      </c>
      <c r="CT193" s="74">
        <f>ROUND((H193/5/365*30),2)</f>
        <v>3.9</v>
      </c>
      <c r="CU193" s="76">
        <f>ROUND((H193/5/365*31),2)</f>
        <v>4.03</v>
      </c>
      <c r="CV193" s="74">
        <f>ROUND((H193/5/365*30),2)</f>
        <v>3.9</v>
      </c>
      <c r="CW193" s="74">
        <f>ROUND((H193/5/365*31),2)</f>
        <v>4.03</v>
      </c>
      <c r="CX193" s="74">
        <f>ROUND((H193/5/365*31),2)</f>
        <v>4.03</v>
      </c>
      <c r="CY193" s="74">
        <v>23.48</v>
      </c>
      <c r="CZ193" s="74"/>
      <c r="DA193" s="74"/>
      <c r="DB193" s="74"/>
      <c r="DC193" s="77">
        <f t="shared" si="309"/>
        <v>55.07</v>
      </c>
      <c r="DD193" s="74">
        <f t="shared" si="311"/>
        <v>4516.46</v>
      </c>
      <c r="DE193" s="74" t="e">
        <f>SUM(F193-DD193)</f>
        <v>#VALUE!</v>
      </c>
    </row>
    <row r="194" spans="2:124" s="78" customFormat="1" ht="35.1" customHeight="1" x14ac:dyDescent="0.2">
      <c r="B194" s="68">
        <v>41261</v>
      </c>
      <c r="C194" s="11" t="s">
        <v>246</v>
      </c>
      <c r="D194" s="11" t="s">
        <v>896</v>
      </c>
      <c r="E194" s="18" t="s">
        <v>197</v>
      </c>
      <c r="F194" s="11" t="s">
        <v>897</v>
      </c>
      <c r="G194" s="123">
        <v>1155</v>
      </c>
      <c r="H194" s="123">
        <f t="shared" si="218"/>
        <v>115.5</v>
      </c>
      <c r="I194" s="123">
        <f t="shared" si="216"/>
        <v>1039.5</v>
      </c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>
        <f t="shared" ref="W194:W200" si="313">O194+P194+Q194+R194+S194+T194+U194+V194</f>
        <v>0</v>
      </c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>
        <f t="shared" ref="AI194:AI199" si="314">ROUND((I194/5/365*13),2)</f>
        <v>7.4</v>
      </c>
      <c r="AJ194" s="123">
        <f t="shared" ref="AJ194:AJ200" si="315">SUM(X194:AI194)</f>
        <v>7.4</v>
      </c>
      <c r="AK194" s="123">
        <v>1039.5</v>
      </c>
      <c r="AL194" s="123">
        <v>1039.5</v>
      </c>
      <c r="AM194" s="123">
        <v>1039.5</v>
      </c>
      <c r="AN194" s="123">
        <v>1039.5</v>
      </c>
      <c r="AO194" s="128">
        <f t="shared" ref="AO194:AO200" si="316">ROUND((I194/5/365*28),2)</f>
        <v>15.95</v>
      </c>
      <c r="AP194" s="65">
        <f t="shared" ref="AP194:AP200" si="317">ROUND((I194/5/365*31),2)</f>
        <v>17.66</v>
      </c>
      <c r="AQ194" s="65">
        <f t="shared" ref="AQ194:AQ200" si="318">ROUND((I194/5/365*30),2)</f>
        <v>17.09</v>
      </c>
      <c r="AR194" s="65">
        <f t="shared" ref="AR194:AR200" si="319">ROUND((I194/5/365*31),2)</f>
        <v>17.66</v>
      </c>
      <c r="AS194" s="65">
        <f t="shared" ref="AS194:AS200" si="320">ROUND((I194/5/365*30),2)</f>
        <v>17.09</v>
      </c>
      <c r="AT194" s="65">
        <f t="shared" ref="AT194:AT200" si="321">ROUND((I194/5/365*31),2)</f>
        <v>17.66</v>
      </c>
      <c r="AU194" s="65">
        <f t="shared" ref="AU194:AU206" si="322">ROUND((I194/5/365*31),2)</f>
        <v>17.66</v>
      </c>
      <c r="AV194" s="65">
        <f t="shared" ref="AV194:AV206" si="323">ROUND((I194/5/365*30),2)</f>
        <v>17.09</v>
      </c>
      <c r="AW194" s="65">
        <f t="shared" ref="AW194:AW206" si="324">ROUND((I194/5/365*31),2)</f>
        <v>17.66</v>
      </c>
      <c r="AX194" s="65">
        <f t="shared" ref="AX194:AX200" si="325">ROUND((I194/5/365*30),2)</f>
        <v>17.09</v>
      </c>
      <c r="AY194" s="65">
        <f t="shared" ref="AY194:AY200" si="326">ROUND((I194/5/365*31),2)</f>
        <v>17.66</v>
      </c>
      <c r="AZ194" s="65">
        <f t="shared" ref="AZ194:AZ200" si="327">SUM(AN194:AY194)</f>
        <v>1229.7700000000002</v>
      </c>
      <c r="BA194" s="65">
        <f t="shared" ref="BA194:BA200" si="328">ROUND((AK194+AN194+AO194+AP194+AQ194+AR194+AS194+AT194+AU194+AV194+AW194+AX194+AY194),2)</f>
        <v>2269.27</v>
      </c>
      <c r="BB194" s="65">
        <f t="shared" ref="BB194:BB206" si="329">ROUND((I194/5/365*31),2)</f>
        <v>17.66</v>
      </c>
      <c r="BC194" s="65">
        <f t="shared" ref="BC194:BC200" si="330">ROUND((I194/5/365*28),2)</f>
        <v>15.95</v>
      </c>
      <c r="BD194" s="65">
        <f t="shared" ref="BD194:BD206" si="331">ROUND((I194/5/365*31),2)</f>
        <v>17.66</v>
      </c>
      <c r="BE194" s="65">
        <f t="shared" ref="BE194:BE206" si="332">ROUND((I194/5/365*30),2)</f>
        <v>17.09</v>
      </c>
      <c r="BF194" s="65">
        <f t="shared" ref="BF194:BF206" si="333">ROUND((I194/5/365*31),2)</f>
        <v>17.66</v>
      </c>
      <c r="BG194" s="65">
        <f t="shared" ref="BG194:BG200" si="334">ROUND((I194/5/365*30),2)</f>
        <v>17.09</v>
      </c>
      <c r="BH194" s="65">
        <f t="shared" ref="BH194:BH200" si="335">ROUND((I194/5/365*31),2)</f>
        <v>17.66</v>
      </c>
      <c r="BI194" s="65">
        <f t="shared" ref="BI194:BI206" si="336">ROUND((I194/5/365*31),2)</f>
        <v>17.66</v>
      </c>
      <c r="BJ194" s="65">
        <f t="shared" ref="BJ194:BJ206" si="337">ROUND((I194/5/365*30),2)</f>
        <v>17.09</v>
      </c>
      <c r="BK194" s="65">
        <f t="shared" ref="BK194:BK206" si="338">ROUND((I194/5/365*31),2)</f>
        <v>17.66</v>
      </c>
      <c r="BL194" s="65">
        <f t="shared" ref="BL194:BL200" si="339">ROUND((I194/5/365*30),2)</f>
        <v>17.09</v>
      </c>
      <c r="BM194" s="65">
        <f t="shared" ref="BM194:BM200" si="340">ROUND((I194/5/365*31),2)</f>
        <v>17.66</v>
      </c>
      <c r="BN194" s="65">
        <f t="shared" ref="BN194:BN200" si="341">SUM(BB194:BM194)</f>
        <v>207.93</v>
      </c>
      <c r="BO194" s="65">
        <f t="shared" ref="BO194:BO200" si="342">ROUND((BA194+BN194),2)</f>
        <v>2477.1999999999998</v>
      </c>
      <c r="BP194" s="65">
        <f t="shared" ref="BP194:BP206" si="343">ROUND((I194/5/365*31),2)</f>
        <v>17.66</v>
      </c>
      <c r="BQ194" s="65">
        <f t="shared" ref="BQ194:BQ200" si="344">ROUND((I194/5/365*28),2)</f>
        <v>15.95</v>
      </c>
      <c r="BR194" s="65">
        <f t="shared" ref="BR194:BR206" si="345">ROUND((I194/5/365*31),2)</f>
        <v>17.66</v>
      </c>
      <c r="BS194" s="65">
        <f t="shared" ref="BS194:BS206" si="346">ROUND((I194/5/365*30),2)</f>
        <v>17.09</v>
      </c>
      <c r="BT194" s="65">
        <f t="shared" ref="BT194:BT206" si="347">ROUND((I194/5/365*31),2)</f>
        <v>17.66</v>
      </c>
      <c r="BU194" s="65">
        <f t="shared" ref="BU194:BU200" si="348">ROUND((I194/5/365*30),2)</f>
        <v>17.09</v>
      </c>
      <c r="BV194" s="65">
        <f t="shared" ref="BV194:BV200" si="349">ROUND((I194/5/365*31),2)</f>
        <v>17.66</v>
      </c>
      <c r="BW194" s="65">
        <f t="shared" ref="BW194:BW206" si="350">ROUND((I194/5/365*31),2)</f>
        <v>17.66</v>
      </c>
      <c r="BX194" s="65">
        <f t="shared" ref="BX194:BX206" si="351">ROUND((I194/5/365*30),2)</f>
        <v>17.09</v>
      </c>
      <c r="BY194" s="65">
        <f t="shared" ref="BY194:BY206" si="352">ROUND((I194/5/365*31),2)</f>
        <v>17.66</v>
      </c>
      <c r="BZ194" s="65">
        <f t="shared" ref="BZ194:BZ200" si="353">ROUND((I194/5/365*30),2)</f>
        <v>17.09</v>
      </c>
      <c r="CA194" s="65">
        <f t="shared" ref="CA194:CA200" si="354">ROUND((I194/5/365*31),2)</f>
        <v>17.66</v>
      </c>
      <c r="CB194" s="65">
        <f t="shared" ref="CB194:CB200" si="355">SUM(BP194:CA194)</f>
        <v>207.93</v>
      </c>
      <c r="CC194" s="65">
        <f t="shared" ref="CC194:CC200" si="356">ROUND((BO194+CB194),2)</f>
        <v>2685.13</v>
      </c>
      <c r="CD194" s="65">
        <f t="shared" ref="CD194:CD206" si="357">ROUND((I194/5/365*31),2)</f>
        <v>17.66</v>
      </c>
      <c r="CE194" s="65">
        <f t="shared" ref="CE194:CE200" si="358">ROUND((I194/5/365*29),2)</f>
        <v>16.52</v>
      </c>
      <c r="CF194" s="65">
        <f t="shared" ref="CF194:CF206" si="359">ROUND((I194/5/365*31),2)</f>
        <v>17.66</v>
      </c>
      <c r="CG194" s="65">
        <f t="shared" ref="CG194:CG206" si="360">ROUND((I194/5/365*30),2)</f>
        <v>17.09</v>
      </c>
      <c r="CH194" s="65">
        <f t="shared" ref="CH194:CH206" si="361">ROUND((I194/5/365*31),2)</f>
        <v>17.66</v>
      </c>
      <c r="CI194" s="65">
        <f t="shared" ref="CI194:CI200" si="362">ROUND((I194/5/365*30),2)</f>
        <v>17.09</v>
      </c>
      <c r="CJ194" s="65">
        <f t="shared" ref="CJ194:CJ200" si="363">ROUND((I194/5/365*31),2)</f>
        <v>17.66</v>
      </c>
      <c r="CK194" s="65">
        <f t="shared" ref="CK194:CK206" si="364">ROUND((I194/5/365*31),2)</f>
        <v>17.66</v>
      </c>
      <c r="CL194" s="65">
        <f t="shared" ref="CL194:CL206" si="365">ROUND((I194/5/365*30),2)</f>
        <v>17.09</v>
      </c>
      <c r="CM194" s="65">
        <f t="shared" ref="CM194:CM206" si="366">ROUND((I194/5/365*31),2)</f>
        <v>17.66</v>
      </c>
      <c r="CN194" s="65">
        <f t="shared" ref="CN194:CN200" si="367">ROUND((I194/5/365*30),2)</f>
        <v>17.09</v>
      </c>
      <c r="CO194" s="65">
        <f t="shared" ref="CO194:CO200" si="368">ROUND((I194/5/365*31),2)</f>
        <v>17.66</v>
      </c>
      <c r="CP194" s="65">
        <f t="shared" ref="CP194:CP200" si="369">SUM(CD194:CO194)</f>
        <v>208.5</v>
      </c>
      <c r="CQ194" s="66">
        <f t="shared" ref="CQ194:CQ200" si="370">ROUND((CC194+CP194),2)</f>
        <v>2893.63</v>
      </c>
      <c r="CR194" s="65">
        <f t="shared" ref="CR194:CR206" si="371">ROUND((I194/5/365*31),2)</f>
        <v>17.66</v>
      </c>
      <c r="CS194" s="65">
        <f t="shared" ref="CS194:CS200" si="372">ROUND((I194/5/365*28),2)</f>
        <v>15.95</v>
      </c>
      <c r="CT194" s="65">
        <f t="shared" ref="CT194:CT206" si="373">ROUND((I194/5/365*31),2)</f>
        <v>17.66</v>
      </c>
      <c r="CU194" s="65">
        <f t="shared" ref="CU194:CU206" si="374">ROUND((I194/5/365*30),2)</f>
        <v>17.09</v>
      </c>
      <c r="CV194" s="67">
        <f t="shared" ref="CV194:CV206" si="375">ROUND((I194/5/365*31),2)</f>
        <v>17.66</v>
      </c>
      <c r="CW194" s="65">
        <f t="shared" ref="CW194:CW200" si="376">ROUND((I194/5/365*30),2)</f>
        <v>17.09</v>
      </c>
      <c r="CX194" s="65">
        <f t="shared" ref="CX194:CX200" si="377">ROUND((I194/5/365*31),2)</f>
        <v>17.66</v>
      </c>
      <c r="CY194" s="65">
        <f t="shared" ref="CY194:CY206" si="378">ROUND((I194/5/365*31),2)</f>
        <v>17.66</v>
      </c>
      <c r="CZ194" s="65">
        <f t="shared" ref="CZ194:CZ206" si="379">ROUND((I194/5/365*30),2)</f>
        <v>17.09</v>
      </c>
      <c r="DA194" s="65">
        <f t="shared" ref="DA194:DA206" si="380">ROUND((I194/5/365*31),2)</f>
        <v>17.66</v>
      </c>
      <c r="DB194" s="65">
        <f t="shared" ref="DB194:DB200" si="381">ROUND((I194/5/365*30),2)</f>
        <v>17.09</v>
      </c>
      <c r="DC194" s="65">
        <v>9.5399999999999991</v>
      </c>
      <c r="DD194" s="66">
        <f t="shared" ref="DD194:DD200" si="382">SUM(CR194:DC194)</f>
        <v>199.81</v>
      </c>
      <c r="DE194" s="66">
        <f t="shared" ref="DE194:DE200" si="383">ROUND((CQ194+DD194),2)</f>
        <v>3093.44</v>
      </c>
      <c r="DF194" s="65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>
        <f t="shared" ref="DR194:DR200" si="384">SUM(DF194:DQ194)</f>
        <v>0</v>
      </c>
      <c r="DS194" s="65">
        <f t="shared" ref="DS194:DS200" si="385">ROUND((CQ194+CR194+CS194+CT194+CU194+CV194+CW194+CX194+CY194+CZ194+DA194+DB194+DC194),2)</f>
        <v>3093.44</v>
      </c>
      <c r="DT194" s="65">
        <f t="shared" ref="DT194:DT200" si="386">SUM(G194-DS194)</f>
        <v>-1938.44</v>
      </c>
    </row>
    <row r="195" spans="2:124" s="78" customFormat="1" ht="35.1" customHeight="1" x14ac:dyDescent="0.2">
      <c r="B195" s="68">
        <v>41261</v>
      </c>
      <c r="C195" s="11" t="s">
        <v>246</v>
      </c>
      <c r="D195" s="11" t="s">
        <v>898</v>
      </c>
      <c r="E195" s="18" t="s">
        <v>172</v>
      </c>
      <c r="F195" s="11" t="s">
        <v>899</v>
      </c>
      <c r="G195" s="123">
        <v>1155</v>
      </c>
      <c r="H195" s="123">
        <f t="shared" si="218"/>
        <v>115.5</v>
      </c>
      <c r="I195" s="123">
        <f t="shared" si="216"/>
        <v>1039.5</v>
      </c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>
        <f t="shared" si="313"/>
        <v>0</v>
      </c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>
        <f t="shared" si="314"/>
        <v>7.4</v>
      </c>
      <c r="AJ195" s="123">
        <f t="shared" si="315"/>
        <v>7.4</v>
      </c>
      <c r="AK195" s="123">
        <v>1039.5</v>
      </c>
      <c r="AL195" s="123">
        <v>1039.5</v>
      </c>
      <c r="AM195" s="123">
        <v>1039.5</v>
      </c>
      <c r="AN195" s="123">
        <v>1039.5</v>
      </c>
      <c r="AO195" s="128">
        <f t="shared" si="316"/>
        <v>15.95</v>
      </c>
      <c r="AP195" s="65">
        <f t="shared" si="317"/>
        <v>17.66</v>
      </c>
      <c r="AQ195" s="65">
        <f t="shared" si="318"/>
        <v>17.09</v>
      </c>
      <c r="AR195" s="65">
        <f t="shared" si="319"/>
        <v>17.66</v>
      </c>
      <c r="AS195" s="65">
        <f t="shared" si="320"/>
        <v>17.09</v>
      </c>
      <c r="AT195" s="65">
        <f t="shared" si="321"/>
        <v>17.66</v>
      </c>
      <c r="AU195" s="65">
        <f t="shared" si="322"/>
        <v>17.66</v>
      </c>
      <c r="AV195" s="65">
        <f t="shared" si="323"/>
        <v>17.09</v>
      </c>
      <c r="AW195" s="65">
        <f t="shared" si="324"/>
        <v>17.66</v>
      </c>
      <c r="AX195" s="65">
        <f t="shared" si="325"/>
        <v>17.09</v>
      </c>
      <c r="AY195" s="65">
        <f t="shared" si="326"/>
        <v>17.66</v>
      </c>
      <c r="AZ195" s="65">
        <f t="shared" si="327"/>
        <v>1229.7700000000002</v>
      </c>
      <c r="BA195" s="65">
        <f t="shared" si="328"/>
        <v>2269.27</v>
      </c>
      <c r="BB195" s="65">
        <f t="shared" si="329"/>
        <v>17.66</v>
      </c>
      <c r="BC195" s="65">
        <f t="shared" si="330"/>
        <v>15.95</v>
      </c>
      <c r="BD195" s="65">
        <f t="shared" si="331"/>
        <v>17.66</v>
      </c>
      <c r="BE195" s="65">
        <f t="shared" si="332"/>
        <v>17.09</v>
      </c>
      <c r="BF195" s="65">
        <f t="shared" si="333"/>
        <v>17.66</v>
      </c>
      <c r="BG195" s="65">
        <f t="shared" si="334"/>
        <v>17.09</v>
      </c>
      <c r="BH195" s="65">
        <f t="shared" si="335"/>
        <v>17.66</v>
      </c>
      <c r="BI195" s="65">
        <f t="shared" si="336"/>
        <v>17.66</v>
      </c>
      <c r="BJ195" s="65">
        <f t="shared" si="337"/>
        <v>17.09</v>
      </c>
      <c r="BK195" s="65">
        <f t="shared" si="338"/>
        <v>17.66</v>
      </c>
      <c r="BL195" s="65">
        <f t="shared" si="339"/>
        <v>17.09</v>
      </c>
      <c r="BM195" s="65">
        <f t="shared" si="340"/>
        <v>17.66</v>
      </c>
      <c r="BN195" s="65">
        <f t="shared" si="341"/>
        <v>207.93</v>
      </c>
      <c r="BO195" s="65">
        <f t="shared" si="342"/>
        <v>2477.1999999999998</v>
      </c>
      <c r="BP195" s="65">
        <f t="shared" si="343"/>
        <v>17.66</v>
      </c>
      <c r="BQ195" s="65">
        <f t="shared" si="344"/>
        <v>15.95</v>
      </c>
      <c r="BR195" s="65">
        <f t="shared" si="345"/>
        <v>17.66</v>
      </c>
      <c r="BS195" s="65">
        <f t="shared" si="346"/>
        <v>17.09</v>
      </c>
      <c r="BT195" s="65">
        <f t="shared" si="347"/>
        <v>17.66</v>
      </c>
      <c r="BU195" s="65">
        <f t="shared" si="348"/>
        <v>17.09</v>
      </c>
      <c r="BV195" s="65">
        <f t="shared" si="349"/>
        <v>17.66</v>
      </c>
      <c r="BW195" s="65">
        <f t="shared" si="350"/>
        <v>17.66</v>
      </c>
      <c r="BX195" s="65">
        <f t="shared" si="351"/>
        <v>17.09</v>
      </c>
      <c r="BY195" s="65">
        <f t="shared" si="352"/>
        <v>17.66</v>
      </c>
      <c r="BZ195" s="65">
        <f t="shared" si="353"/>
        <v>17.09</v>
      </c>
      <c r="CA195" s="65">
        <f t="shared" si="354"/>
        <v>17.66</v>
      </c>
      <c r="CB195" s="65">
        <f t="shared" si="355"/>
        <v>207.93</v>
      </c>
      <c r="CC195" s="65">
        <f t="shared" si="356"/>
        <v>2685.13</v>
      </c>
      <c r="CD195" s="65">
        <f t="shared" si="357"/>
        <v>17.66</v>
      </c>
      <c r="CE195" s="65">
        <f t="shared" si="358"/>
        <v>16.52</v>
      </c>
      <c r="CF195" s="65">
        <f t="shared" si="359"/>
        <v>17.66</v>
      </c>
      <c r="CG195" s="65">
        <f t="shared" si="360"/>
        <v>17.09</v>
      </c>
      <c r="CH195" s="65">
        <f t="shared" si="361"/>
        <v>17.66</v>
      </c>
      <c r="CI195" s="65">
        <f t="shared" si="362"/>
        <v>17.09</v>
      </c>
      <c r="CJ195" s="65">
        <f t="shared" si="363"/>
        <v>17.66</v>
      </c>
      <c r="CK195" s="65">
        <f t="shared" si="364"/>
        <v>17.66</v>
      </c>
      <c r="CL195" s="65">
        <f t="shared" si="365"/>
        <v>17.09</v>
      </c>
      <c r="CM195" s="65">
        <f t="shared" si="366"/>
        <v>17.66</v>
      </c>
      <c r="CN195" s="65">
        <f t="shared" si="367"/>
        <v>17.09</v>
      </c>
      <c r="CO195" s="65">
        <f t="shared" si="368"/>
        <v>17.66</v>
      </c>
      <c r="CP195" s="65">
        <f t="shared" si="369"/>
        <v>208.5</v>
      </c>
      <c r="CQ195" s="66">
        <f t="shared" si="370"/>
        <v>2893.63</v>
      </c>
      <c r="CR195" s="65">
        <f t="shared" si="371"/>
        <v>17.66</v>
      </c>
      <c r="CS195" s="65">
        <f t="shared" si="372"/>
        <v>15.95</v>
      </c>
      <c r="CT195" s="65">
        <f t="shared" si="373"/>
        <v>17.66</v>
      </c>
      <c r="CU195" s="65">
        <f t="shared" si="374"/>
        <v>17.09</v>
      </c>
      <c r="CV195" s="67">
        <f t="shared" si="375"/>
        <v>17.66</v>
      </c>
      <c r="CW195" s="65">
        <f t="shared" si="376"/>
        <v>17.09</v>
      </c>
      <c r="CX195" s="65">
        <f t="shared" si="377"/>
        <v>17.66</v>
      </c>
      <c r="CY195" s="65">
        <f t="shared" si="378"/>
        <v>17.66</v>
      </c>
      <c r="CZ195" s="65">
        <f t="shared" si="379"/>
        <v>17.09</v>
      </c>
      <c r="DA195" s="65">
        <f t="shared" si="380"/>
        <v>17.66</v>
      </c>
      <c r="DB195" s="65">
        <f t="shared" si="381"/>
        <v>17.09</v>
      </c>
      <c r="DC195" s="65">
        <v>9.5399999999999991</v>
      </c>
      <c r="DD195" s="66">
        <f t="shared" si="382"/>
        <v>199.81</v>
      </c>
      <c r="DE195" s="66">
        <f t="shared" si="383"/>
        <v>3093.44</v>
      </c>
      <c r="DF195" s="65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>
        <f t="shared" si="384"/>
        <v>0</v>
      </c>
      <c r="DS195" s="65">
        <f t="shared" si="385"/>
        <v>3093.44</v>
      </c>
      <c r="DT195" s="65">
        <f t="shared" si="386"/>
        <v>-1938.44</v>
      </c>
    </row>
    <row r="196" spans="2:124" s="78" customFormat="1" ht="35.1" customHeight="1" x14ac:dyDescent="0.2">
      <c r="B196" s="68">
        <v>41261</v>
      </c>
      <c r="C196" s="11" t="s">
        <v>246</v>
      </c>
      <c r="D196" s="11" t="s">
        <v>900</v>
      </c>
      <c r="E196" s="18" t="s">
        <v>602</v>
      </c>
      <c r="F196" s="11" t="s">
        <v>901</v>
      </c>
      <c r="G196" s="123">
        <v>1155</v>
      </c>
      <c r="H196" s="123">
        <f t="shared" si="218"/>
        <v>115.5</v>
      </c>
      <c r="I196" s="123">
        <f t="shared" si="216"/>
        <v>1039.5</v>
      </c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>
        <f t="shared" si="313"/>
        <v>0</v>
      </c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>
        <f t="shared" si="314"/>
        <v>7.4</v>
      </c>
      <c r="AJ196" s="123">
        <f t="shared" si="315"/>
        <v>7.4</v>
      </c>
      <c r="AK196" s="123">
        <v>1039.5</v>
      </c>
      <c r="AL196" s="123">
        <v>1039.5</v>
      </c>
      <c r="AM196" s="123">
        <v>1039.5</v>
      </c>
      <c r="AN196" s="123">
        <v>1039.5</v>
      </c>
      <c r="AO196" s="128">
        <f t="shared" si="316"/>
        <v>15.95</v>
      </c>
      <c r="AP196" s="65">
        <f t="shared" si="317"/>
        <v>17.66</v>
      </c>
      <c r="AQ196" s="65">
        <f t="shared" si="318"/>
        <v>17.09</v>
      </c>
      <c r="AR196" s="65">
        <f t="shared" si="319"/>
        <v>17.66</v>
      </c>
      <c r="AS196" s="65">
        <f t="shared" si="320"/>
        <v>17.09</v>
      </c>
      <c r="AT196" s="65">
        <f t="shared" si="321"/>
        <v>17.66</v>
      </c>
      <c r="AU196" s="65">
        <f t="shared" si="322"/>
        <v>17.66</v>
      </c>
      <c r="AV196" s="65">
        <f t="shared" si="323"/>
        <v>17.09</v>
      </c>
      <c r="AW196" s="65">
        <f t="shared" si="324"/>
        <v>17.66</v>
      </c>
      <c r="AX196" s="65">
        <f t="shared" si="325"/>
        <v>17.09</v>
      </c>
      <c r="AY196" s="65">
        <f t="shared" si="326"/>
        <v>17.66</v>
      </c>
      <c r="AZ196" s="65">
        <f t="shared" si="327"/>
        <v>1229.7700000000002</v>
      </c>
      <c r="BA196" s="65">
        <f t="shared" si="328"/>
        <v>2269.27</v>
      </c>
      <c r="BB196" s="65">
        <f t="shared" si="329"/>
        <v>17.66</v>
      </c>
      <c r="BC196" s="65">
        <f t="shared" si="330"/>
        <v>15.95</v>
      </c>
      <c r="BD196" s="65">
        <f t="shared" si="331"/>
        <v>17.66</v>
      </c>
      <c r="BE196" s="65">
        <f t="shared" si="332"/>
        <v>17.09</v>
      </c>
      <c r="BF196" s="65">
        <f t="shared" si="333"/>
        <v>17.66</v>
      </c>
      <c r="BG196" s="65">
        <f t="shared" si="334"/>
        <v>17.09</v>
      </c>
      <c r="BH196" s="65">
        <f t="shared" si="335"/>
        <v>17.66</v>
      </c>
      <c r="BI196" s="65">
        <f t="shared" si="336"/>
        <v>17.66</v>
      </c>
      <c r="BJ196" s="65">
        <f t="shared" si="337"/>
        <v>17.09</v>
      </c>
      <c r="BK196" s="65">
        <f t="shared" si="338"/>
        <v>17.66</v>
      </c>
      <c r="BL196" s="65">
        <f t="shared" si="339"/>
        <v>17.09</v>
      </c>
      <c r="BM196" s="65">
        <f t="shared" si="340"/>
        <v>17.66</v>
      </c>
      <c r="BN196" s="65">
        <f t="shared" si="341"/>
        <v>207.93</v>
      </c>
      <c r="BO196" s="65">
        <f t="shared" si="342"/>
        <v>2477.1999999999998</v>
      </c>
      <c r="BP196" s="65">
        <f t="shared" si="343"/>
        <v>17.66</v>
      </c>
      <c r="BQ196" s="65">
        <f t="shared" si="344"/>
        <v>15.95</v>
      </c>
      <c r="BR196" s="65">
        <f t="shared" si="345"/>
        <v>17.66</v>
      </c>
      <c r="BS196" s="65">
        <f t="shared" si="346"/>
        <v>17.09</v>
      </c>
      <c r="BT196" s="65">
        <f t="shared" si="347"/>
        <v>17.66</v>
      </c>
      <c r="BU196" s="65">
        <f t="shared" si="348"/>
        <v>17.09</v>
      </c>
      <c r="BV196" s="65">
        <f t="shared" si="349"/>
        <v>17.66</v>
      </c>
      <c r="BW196" s="65">
        <f t="shared" si="350"/>
        <v>17.66</v>
      </c>
      <c r="BX196" s="65">
        <f t="shared" si="351"/>
        <v>17.09</v>
      </c>
      <c r="BY196" s="65">
        <f t="shared" si="352"/>
        <v>17.66</v>
      </c>
      <c r="BZ196" s="65">
        <f t="shared" si="353"/>
        <v>17.09</v>
      </c>
      <c r="CA196" s="65">
        <f t="shared" si="354"/>
        <v>17.66</v>
      </c>
      <c r="CB196" s="65">
        <f t="shared" si="355"/>
        <v>207.93</v>
      </c>
      <c r="CC196" s="65">
        <f t="shared" si="356"/>
        <v>2685.13</v>
      </c>
      <c r="CD196" s="65">
        <f t="shared" si="357"/>
        <v>17.66</v>
      </c>
      <c r="CE196" s="65">
        <f t="shared" si="358"/>
        <v>16.52</v>
      </c>
      <c r="CF196" s="65">
        <f t="shared" si="359"/>
        <v>17.66</v>
      </c>
      <c r="CG196" s="65">
        <f t="shared" si="360"/>
        <v>17.09</v>
      </c>
      <c r="CH196" s="65">
        <f t="shared" si="361"/>
        <v>17.66</v>
      </c>
      <c r="CI196" s="65">
        <f t="shared" si="362"/>
        <v>17.09</v>
      </c>
      <c r="CJ196" s="65">
        <f t="shared" si="363"/>
        <v>17.66</v>
      </c>
      <c r="CK196" s="65">
        <f t="shared" si="364"/>
        <v>17.66</v>
      </c>
      <c r="CL196" s="65">
        <f t="shared" si="365"/>
        <v>17.09</v>
      </c>
      <c r="CM196" s="65">
        <f t="shared" si="366"/>
        <v>17.66</v>
      </c>
      <c r="CN196" s="65">
        <f t="shared" si="367"/>
        <v>17.09</v>
      </c>
      <c r="CO196" s="65">
        <f t="shared" si="368"/>
        <v>17.66</v>
      </c>
      <c r="CP196" s="65">
        <f t="shared" si="369"/>
        <v>208.5</v>
      </c>
      <c r="CQ196" s="66">
        <f t="shared" si="370"/>
        <v>2893.63</v>
      </c>
      <c r="CR196" s="65">
        <f t="shared" si="371"/>
        <v>17.66</v>
      </c>
      <c r="CS196" s="65">
        <f t="shared" si="372"/>
        <v>15.95</v>
      </c>
      <c r="CT196" s="65">
        <f t="shared" si="373"/>
        <v>17.66</v>
      </c>
      <c r="CU196" s="65">
        <f t="shared" si="374"/>
        <v>17.09</v>
      </c>
      <c r="CV196" s="67">
        <f t="shared" si="375"/>
        <v>17.66</v>
      </c>
      <c r="CW196" s="65">
        <f t="shared" si="376"/>
        <v>17.09</v>
      </c>
      <c r="CX196" s="65">
        <f t="shared" si="377"/>
        <v>17.66</v>
      </c>
      <c r="CY196" s="65">
        <f t="shared" si="378"/>
        <v>17.66</v>
      </c>
      <c r="CZ196" s="65">
        <f t="shared" si="379"/>
        <v>17.09</v>
      </c>
      <c r="DA196" s="65">
        <f t="shared" si="380"/>
        <v>17.66</v>
      </c>
      <c r="DB196" s="65">
        <f t="shared" si="381"/>
        <v>17.09</v>
      </c>
      <c r="DC196" s="65">
        <v>9.5399999999999991</v>
      </c>
      <c r="DD196" s="66">
        <f t="shared" si="382"/>
        <v>199.81</v>
      </c>
      <c r="DE196" s="66">
        <f t="shared" si="383"/>
        <v>3093.44</v>
      </c>
      <c r="DF196" s="65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>
        <f t="shared" si="384"/>
        <v>0</v>
      </c>
      <c r="DS196" s="65">
        <f t="shared" si="385"/>
        <v>3093.44</v>
      </c>
      <c r="DT196" s="65">
        <f t="shared" si="386"/>
        <v>-1938.44</v>
      </c>
    </row>
    <row r="197" spans="2:124" s="78" customFormat="1" ht="35.1" customHeight="1" x14ac:dyDescent="0.2">
      <c r="B197" s="68">
        <v>41261</v>
      </c>
      <c r="C197" s="11" t="s">
        <v>246</v>
      </c>
      <c r="D197" s="11" t="s">
        <v>902</v>
      </c>
      <c r="E197" s="18" t="s">
        <v>206</v>
      </c>
      <c r="F197" s="11" t="s">
        <v>903</v>
      </c>
      <c r="G197" s="123">
        <v>1155</v>
      </c>
      <c r="H197" s="123">
        <f t="shared" si="218"/>
        <v>115.5</v>
      </c>
      <c r="I197" s="123">
        <f t="shared" si="216"/>
        <v>1039.5</v>
      </c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>
        <f t="shared" si="313"/>
        <v>0</v>
      </c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>
        <f t="shared" si="314"/>
        <v>7.4</v>
      </c>
      <c r="AJ197" s="123">
        <f t="shared" si="315"/>
        <v>7.4</v>
      </c>
      <c r="AK197" s="123">
        <v>1039.5</v>
      </c>
      <c r="AL197" s="123">
        <v>1039.5</v>
      </c>
      <c r="AM197" s="123">
        <v>1039.5</v>
      </c>
      <c r="AN197" s="123">
        <v>1039.5</v>
      </c>
      <c r="AO197" s="128">
        <f t="shared" si="316"/>
        <v>15.95</v>
      </c>
      <c r="AP197" s="65">
        <f t="shared" si="317"/>
        <v>17.66</v>
      </c>
      <c r="AQ197" s="65">
        <f t="shared" si="318"/>
        <v>17.09</v>
      </c>
      <c r="AR197" s="65">
        <f t="shared" si="319"/>
        <v>17.66</v>
      </c>
      <c r="AS197" s="65">
        <f t="shared" si="320"/>
        <v>17.09</v>
      </c>
      <c r="AT197" s="65">
        <f t="shared" si="321"/>
        <v>17.66</v>
      </c>
      <c r="AU197" s="65">
        <f t="shared" si="322"/>
        <v>17.66</v>
      </c>
      <c r="AV197" s="65">
        <f t="shared" si="323"/>
        <v>17.09</v>
      </c>
      <c r="AW197" s="65">
        <f t="shared" si="324"/>
        <v>17.66</v>
      </c>
      <c r="AX197" s="65">
        <f t="shared" si="325"/>
        <v>17.09</v>
      </c>
      <c r="AY197" s="65">
        <f t="shared" si="326"/>
        <v>17.66</v>
      </c>
      <c r="AZ197" s="65">
        <f t="shared" si="327"/>
        <v>1229.7700000000002</v>
      </c>
      <c r="BA197" s="65">
        <f t="shared" si="328"/>
        <v>2269.27</v>
      </c>
      <c r="BB197" s="65">
        <f t="shared" si="329"/>
        <v>17.66</v>
      </c>
      <c r="BC197" s="65">
        <f t="shared" si="330"/>
        <v>15.95</v>
      </c>
      <c r="BD197" s="65">
        <f t="shared" si="331"/>
        <v>17.66</v>
      </c>
      <c r="BE197" s="65">
        <f t="shared" si="332"/>
        <v>17.09</v>
      </c>
      <c r="BF197" s="65">
        <f t="shared" si="333"/>
        <v>17.66</v>
      </c>
      <c r="BG197" s="65">
        <f t="shared" si="334"/>
        <v>17.09</v>
      </c>
      <c r="BH197" s="65">
        <f t="shared" si="335"/>
        <v>17.66</v>
      </c>
      <c r="BI197" s="65">
        <f t="shared" si="336"/>
        <v>17.66</v>
      </c>
      <c r="BJ197" s="65">
        <f t="shared" si="337"/>
        <v>17.09</v>
      </c>
      <c r="BK197" s="65">
        <f t="shared" si="338"/>
        <v>17.66</v>
      </c>
      <c r="BL197" s="65">
        <f t="shared" si="339"/>
        <v>17.09</v>
      </c>
      <c r="BM197" s="65">
        <f t="shared" si="340"/>
        <v>17.66</v>
      </c>
      <c r="BN197" s="65">
        <f t="shared" si="341"/>
        <v>207.93</v>
      </c>
      <c r="BO197" s="65">
        <f t="shared" si="342"/>
        <v>2477.1999999999998</v>
      </c>
      <c r="BP197" s="65">
        <f t="shared" si="343"/>
        <v>17.66</v>
      </c>
      <c r="BQ197" s="65">
        <f t="shared" si="344"/>
        <v>15.95</v>
      </c>
      <c r="BR197" s="65">
        <f t="shared" si="345"/>
        <v>17.66</v>
      </c>
      <c r="BS197" s="65">
        <f t="shared" si="346"/>
        <v>17.09</v>
      </c>
      <c r="BT197" s="65">
        <f t="shared" si="347"/>
        <v>17.66</v>
      </c>
      <c r="BU197" s="65">
        <f t="shared" si="348"/>
        <v>17.09</v>
      </c>
      <c r="BV197" s="65">
        <f t="shared" si="349"/>
        <v>17.66</v>
      </c>
      <c r="BW197" s="65">
        <f t="shared" si="350"/>
        <v>17.66</v>
      </c>
      <c r="BX197" s="65">
        <f t="shared" si="351"/>
        <v>17.09</v>
      </c>
      <c r="BY197" s="65">
        <f t="shared" si="352"/>
        <v>17.66</v>
      </c>
      <c r="BZ197" s="65">
        <f t="shared" si="353"/>
        <v>17.09</v>
      </c>
      <c r="CA197" s="65">
        <f t="shared" si="354"/>
        <v>17.66</v>
      </c>
      <c r="CB197" s="65">
        <f t="shared" si="355"/>
        <v>207.93</v>
      </c>
      <c r="CC197" s="65">
        <f t="shared" si="356"/>
        <v>2685.13</v>
      </c>
      <c r="CD197" s="65">
        <f t="shared" si="357"/>
        <v>17.66</v>
      </c>
      <c r="CE197" s="65">
        <f t="shared" si="358"/>
        <v>16.52</v>
      </c>
      <c r="CF197" s="65">
        <f t="shared" si="359"/>
        <v>17.66</v>
      </c>
      <c r="CG197" s="65">
        <f t="shared" si="360"/>
        <v>17.09</v>
      </c>
      <c r="CH197" s="65">
        <f t="shared" si="361"/>
        <v>17.66</v>
      </c>
      <c r="CI197" s="65">
        <f t="shared" si="362"/>
        <v>17.09</v>
      </c>
      <c r="CJ197" s="65">
        <f t="shared" si="363"/>
        <v>17.66</v>
      </c>
      <c r="CK197" s="65">
        <f t="shared" si="364"/>
        <v>17.66</v>
      </c>
      <c r="CL197" s="65">
        <f t="shared" si="365"/>
        <v>17.09</v>
      </c>
      <c r="CM197" s="65">
        <f t="shared" si="366"/>
        <v>17.66</v>
      </c>
      <c r="CN197" s="65">
        <f t="shared" si="367"/>
        <v>17.09</v>
      </c>
      <c r="CO197" s="65">
        <f t="shared" si="368"/>
        <v>17.66</v>
      </c>
      <c r="CP197" s="65">
        <f t="shared" si="369"/>
        <v>208.5</v>
      </c>
      <c r="CQ197" s="66">
        <f t="shared" si="370"/>
        <v>2893.63</v>
      </c>
      <c r="CR197" s="65">
        <f t="shared" si="371"/>
        <v>17.66</v>
      </c>
      <c r="CS197" s="65">
        <f t="shared" si="372"/>
        <v>15.95</v>
      </c>
      <c r="CT197" s="65">
        <f t="shared" si="373"/>
        <v>17.66</v>
      </c>
      <c r="CU197" s="65">
        <f t="shared" si="374"/>
        <v>17.09</v>
      </c>
      <c r="CV197" s="67">
        <f t="shared" si="375"/>
        <v>17.66</v>
      </c>
      <c r="CW197" s="65">
        <f t="shared" si="376"/>
        <v>17.09</v>
      </c>
      <c r="CX197" s="65">
        <f t="shared" si="377"/>
        <v>17.66</v>
      </c>
      <c r="CY197" s="65">
        <f t="shared" si="378"/>
        <v>17.66</v>
      </c>
      <c r="CZ197" s="65">
        <f t="shared" si="379"/>
        <v>17.09</v>
      </c>
      <c r="DA197" s="65">
        <f t="shared" si="380"/>
        <v>17.66</v>
      </c>
      <c r="DB197" s="65">
        <f t="shared" si="381"/>
        <v>17.09</v>
      </c>
      <c r="DC197" s="65">
        <v>9.5399999999999991</v>
      </c>
      <c r="DD197" s="66">
        <f t="shared" si="382"/>
        <v>199.81</v>
      </c>
      <c r="DE197" s="66">
        <f t="shared" si="383"/>
        <v>3093.44</v>
      </c>
      <c r="DF197" s="65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>
        <f t="shared" si="384"/>
        <v>0</v>
      </c>
      <c r="DS197" s="65">
        <f t="shared" si="385"/>
        <v>3093.44</v>
      </c>
      <c r="DT197" s="65">
        <f t="shared" si="386"/>
        <v>-1938.44</v>
      </c>
    </row>
    <row r="198" spans="2:124" s="78" customFormat="1" ht="35.1" customHeight="1" x14ac:dyDescent="0.2">
      <c r="B198" s="68">
        <v>41261</v>
      </c>
      <c r="C198" s="11" t="s">
        <v>246</v>
      </c>
      <c r="D198" s="11" t="s">
        <v>904</v>
      </c>
      <c r="E198" s="18" t="s">
        <v>118</v>
      </c>
      <c r="F198" s="11" t="s">
        <v>905</v>
      </c>
      <c r="G198" s="123">
        <v>1155</v>
      </c>
      <c r="H198" s="123">
        <f t="shared" si="218"/>
        <v>115.5</v>
      </c>
      <c r="I198" s="123">
        <f t="shared" si="216"/>
        <v>1039.5</v>
      </c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>
        <f t="shared" si="313"/>
        <v>0</v>
      </c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>
        <f t="shared" si="314"/>
        <v>7.4</v>
      </c>
      <c r="AJ198" s="123">
        <f t="shared" si="315"/>
        <v>7.4</v>
      </c>
      <c r="AK198" s="123">
        <v>1039.5</v>
      </c>
      <c r="AL198" s="123">
        <v>1039.5</v>
      </c>
      <c r="AM198" s="123">
        <v>1039.5</v>
      </c>
      <c r="AN198" s="123">
        <v>1039.5</v>
      </c>
      <c r="AO198" s="128">
        <f t="shared" si="316"/>
        <v>15.95</v>
      </c>
      <c r="AP198" s="65">
        <f t="shared" si="317"/>
        <v>17.66</v>
      </c>
      <c r="AQ198" s="65">
        <f t="shared" si="318"/>
        <v>17.09</v>
      </c>
      <c r="AR198" s="65">
        <f t="shared" si="319"/>
        <v>17.66</v>
      </c>
      <c r="AS198" s="65">
        <f t="shared" si="320"/>
        <v>17.09</v>
      </c>
      <c r="AT198" s="65">
        <f t="shared" si="321"/>
        <v>17.66</v>
      </c>
      <c r="AU198" s="65">
        <f t="shared" si="322"/>
        <v>17.66</v>
      </c>
      <c r="AV198" s="65">
        <f t="shared" si="323"/>
        <v>17.09</v>
      </c>
      <c r="AW198" s="65">
        <f t="shared" si="324"/>
        <v>17.66</v>
      </c>
      <c r="AX198" s="65">
        <f t="shared" si="325"/>
        <v>17.09</v>
      </c>
      <c r="AY198" s="65">
        <f t="shared" si="326"/>
        <v>17.66</v>
      </c>
      <c r="AZ198" s="65">
        <f t="shared" si="327"/>
        <v>1229.7700000000002</v>
      </c>
      <c r="BA198" s="65">
        <f t="shared" si="328"/>
        <v>2269.27</v>
      </c>
      <c r="BB198" s="65">
        <f t="shared" si="329"/>
        <v>17.66</v>
      </c>
      <c r="BC198" s="65">
        <f t="shared" si="330"/>
        <v>15.95</v>
      </c>
      <c r="BD198" s="65">
        <f t="shared" si="331"/>
        <v>17.66</v>
      </c>
      <c r="BE198" s="65">
        <f t="shared" si="332"/>
        <v>17.09</v>
      </c>
      <c r="BF198" s="65">
        <f t="shared" si="333"/>
        <v>17.66</v>
      </c>
      <c r="BG198" s="65">
        <f t="shared" si="334"/>
        <v>17.09</v>
      </c>
      <c r="BH198" s="65">
        <f t="shared" si="335"/>
        <v>17.66</v>
      </c>
      <c r="BI198" s="65">
        <f t="shared" si="336"/>
        <v>17.66</v>
      </c>
      <c r="BJ198" s="65">
        <f t="shared" si="337"/>
        <v>17.09</v>
      </c>
      <c r="BK198" s="65">
        <f t="shared" si="338"/>
        <v>17.66</v>
      </c>
      <c r="BL198" s="65">
        <f t="shared" si="339"/>
        <v>17.09</v>
      </c>
      <c r="BM198" s="65">
        <f t="shared" si="340"/>
        <v>17.66</v>
      </c>
      <c r="BN198" s="65">
        <f t="shared" si="341"/>
        <v>207.93</v>
      </c>
      <c r="BO198" s="65">
        <f t="shared" si="342"/>
        <v>2477.1999999999998</v>
      </c>
      <c r="BP198" s="65">
        <f t="shared" si="343"/>
        <v>17.66</v>
      </c>
      <c r="BQ198" s="65">
        <f t="shared" si="344"/>
        <v>15.95</v>
      </c>
      <c r="BR198" s="65">
        <f t="shared" si="345"/>
        <v>17.66</v>
      </c>
      <c r="BS198" s="65">
        <f t="shared" si="346"/>
        <v>17.09</v>
      </c>
      <c r="BT198" s="65">
        <f t="shared" si="347"/>
        <v>17.66</v>
      </c>
      <c r="BU198" s="65">
        <f t="shared" si="348"/>
        <v>17.09</v>
      </c>
      <c r="BV198" s="65">
        <f t="shared" si="349"/>
        <v>17.66</v>
      </c>
      <c r="BW198" s="65">
        <f t="shared" si="350"/>
        <v>17.66</v>
      </c>
      <c r="BX198" s="65">
        <f t="shared" si="351"/>
        <v>17.09</v>
      </c>
      <c r="BY198" s="65">
        <f t="shared" si="352"/>
        <v>17.66</v>
      </c>
      <c r="BZ198" s="65">
        <f t="shared" si="353"/>
        <v>17.09</v>
      </c>
      <c r="CA198" s="65">
        <f t="shared" si="354"/>
        <v>17.66</v>
      </c>
      <c r="CB198" s="65">
        <f t="shared" si="355"/>
        <v>207.93</v>
      </c>
      <c r="CC198" s="65">
        <f t="shared" si="356"/>
        <v>2685.13</v>
      </c>
      <c r="CD198" s="65">
        <f t="shared" si="357"/>
        <v>17.66</v>
      </c>
      <c r="CE198" s="65">
        <f t="shared" si="358"/>
        <v>16.52</v>
      </c>
      <c r="CF198" s="65">
        <f t="shared" si="359"/>
        <v>17.66</v>
      </c>
      <c r="CG198" s="65">
        <f t="shared" si="360"/>
        <v>17.09</v>
      </c>
      <c r="CH198" s="65">
        <f t="shared" si="361"/>
        <v>17.66</v>
      </c>
      <c r="CI198" s="65">
        <f t="shared" si="362"/>
        <v>17.09</v>
      </c>
      <c r="CJ198" s="65">
        <f t="shared" si="363"/>
        <v>17.66</v>
      </c>
      <c r="CK198" s="65">
        <f t="shared" si="364"/>
        <v>17.66</v>
      </c>
      <c r="CL198" s="65">
        <f t="shared" si="365"/>
        <v>17.09</v>
      </c>
      <c r="CM198" s="65">
        <f t="shared" si="366"/>
        <v>17.66</v>
      </c>
      <c r="CN198" s="65">
        <f t="shared" si="367"/>
        <v>17.09</v>
      </c>
      <c r="CO198" s="65">
        <f t="shared" si="368"/>
        <v>17.66</v>
      </c>
      <c r="CP198" s="65">
        <f t="shared" si="369"/>
        <v>208.5</v>
      </c>
      <c r="CQ198" s="66">
        <f t="shared" si="370"/>
        <v>2893.63</v>
      </c>
      <c r="CR198" s="65">
        <f t="shared" si="371"/>
        <v>17.66</v>
      </c>
      <c r="CS198" s="65">
        <f t="shared" si="372"/>
        <v>15.95</v>
      </c>
      <c r="CT198" s="65">
        <f t="shared" si="373"/>
        <v>17.66</v>
      </c>
      <c r="CU198" s="65">
        <f t="shared" si="374"/>
        <v>17.09</v>
      </c>
      <c r="CV198" s="67">
        <f t="shared" si="375"/>
        <v>17.66</v>
      </c>
      <c r="CW198" s="65">
        <f t="shared" si="376"/>
        <v>17.09</v>
      </c>
      <c r="CX198" s="65">
        <f t="shared" si="377"/>
        <v>17.66</v>
      </c>
      <c r="CY198" s="65">
        <f t="shared" si="378"/>
        <v>17.66</v>
      </c>
      <c r="CZ198" s="65">
        <f t="shared" si="379"/>
        <v>17.09</v>
      </c>
      <c r="DA198" s="65">
        <f t="shared" si="380"/>
        <v>17.66</v>
      </c>
      <c r="DB198" s="65">
        <f t="shared" si="381"/>
        <v>17.09</v>
      </c>
      <c r="DC198" s="65">
        <v>9.5399999999999991</v>
      </c>
      <c r="DD198" s="66">
        <f t="shared" si="382"/>
        <v>199.81</v>
      </c>
      <c r="DE198" s="66">
        <f t="shared" si="383"/>
        <v>3093.44</v>
      </c>
      <c r="DF198" s="65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>
        <f t="shared" si="384"/>
        <v>0</v>
      </c>
      <c r="DS198" s="65">
        <f t="shared" si="385"/>
        <v>3093.44</v>
      </c>
      <c r="DT198" s="65">
        <f t="shared" si="386"/>
        <v>-1938.44</v>
      </c>
    </row>
    <row r="199" spans="2:124" s="78" customFormat="1" ht="14.25" customHeight="1" x14ac:dyDescent="0.2">
      <c r="B199" s="68">
        <v>41261</v>
      </c>
      <c r="C199" s="11" t="s">
        <v>906</v>
      </c>
      <c r="D199" s="18" t="s">
        <v>907</v>
      </c>
      <c r="E199" s="18" t="s">
        <v>109</v>
      </c>
      <c r="F199" s="18" t="s">
        <v>908</v>
      </c>
      <c r="G199" s="123">
        <v>642</v>
      </c>
      <c r="H199" s="123">
        <f t="shared" si="218"/>
        <v>64.2</v>
      </c>
      <c r="I199" s="123">
        <f t="shared" si="216"/>
        <v>577.80000000000007</v>
      </c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>
        <f t="shared" si="313"/>
        <v>0</v>
      </c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>
        <f t="shared" si="314"/>
        <v>4.12</v>
      </c>
      <c r="AJ199" s="123">
        <f t="shared" si="315"/>
        <v>4.12</v>
      </c>
      <c r="AK199" s="123">
        <v>577.79999999999995</v>
      </c>
      <c r="AL199" s="123">
        <v>577.79999999999995</v>
      </c>
      <c r="AM199" s="123">
        <v>577.79999999999995</v>
      </c>
      <c r="AN199" s="123">
        <v>577.79999999999995</v>
      </c>
      <c r="AO199" s="128">
        <f t="shared" si="316"/>
        <v>8.86</v>
      </c>
      <c r="AP199" s="65">
        <f t="shared" si="317"/>
        <v>9.81</v>
      </c>
      <c r="AQ199" s="65">
        <f t="shared" si="318"/>
        <v>9.5</v>
      </c>
      <c r="AR199" s="65">
        <f t="shared" si="319"/>
        <v>9.81</v>
      </c>
      <c r="AS199" s="65">
        <f t="shared" si="320"/>
        <v>9.5</v>
      </c>
      <c r="AT199" s="65">
        <f t="shared" si="321"/>
        <v>9.81</v>
      </c>
      <c r="AU199" s="65">
        <f t="shared" si="322"/>
        <v>9.81</v>
      </c>
      <c r="AV199" s="65">
        <f t="shared" si="323"/>
        <v>9.5</v>
      </c>
      <c r="AW199" s="65">
        <f t="shared" si="324"/>
        <v>9.81</v>
      </c>
      <c r="AX199" s="65">
        <f t="shared" si="325"/>
        <v>9.5</v>
      </c>
      <c r="AY199" s="65">
        <f t="shared" si="326"/>
        <v>9.81</v>
      </c>
      <c r="AZ199" s="65">
        <f t="shared" si="327"/>
        <v>683.51999999999964</v>
      </c>
      <c r="BA199" s="65">
        <f t="shared" si="328"/>
        <v>1261.32</v>
      </c>
      <c r="BB199" s="65">
        <f t="shared" si="329"/>
        <v>9.81</v>
      </c>
      <c r="BC199" s="65">
        <f t="shared" si="330"/>
        <v>8.86</v>
      </c>
      <c r="BD199" s="65">
        <f t="shared" si="331"/>
        <v>9.81</v>
      </c>
      <c r="BE199" s="65">
        <f t="shared" si="332"/>
        <v>9.5</v>
      </c>
      <c r="BF199" s="65">
        <f t="shared" si="333"/>
        <v>9.81</v>
      </c>
      <c r="BG199" s="65">
        <f t="shared" si="334"/>
        <v>9.5</v>
      </c>
      <c r="BH199" s="65">
        <f t="shared" si="335"/>
        <v>9.81</v>
      </c>
      <c r="BI199" s="65">
        <f t="shared" si="336"/>
        <v>9.81</v>
      </c>
      <c r="BJ199" s="65">
        <f t="shared" si="337"/>
        <v>9.5</v>
      </c>
      <c r="BK199" s="65">
        <f t="shared" si="338"/>
        <v>9.81</v>
      </c>
      <c r="BL199" s="65">
        <f t="shared" si="339"/>
        <v>9.5</v>
      </c>
      <c r="BM199" s="65">
        <f t="shared" si="340"/>
        <v>9.81</v>
      </c>
      <c r="BN199" s="65">
        <f t="shared" si="341"/>
        <v>115.53000000000002</v>
      </c>
      <c r="BO199" s="65">
        <f t="shared" si="342"/>
        <v>1376.85</v>
      </c>
      <c r="BP199" s="65">
        <f t="shared" si="343"/>
        <v>9.81</v>
      </c>
      <c r="BQ199" s="65">
        <f t="shared" si="344"/>
        <v>8.86</v>
      </c>
      <c r="BR199" s="65">
        <f t="shared" si="345"/>
        <v>9.81</v>
      </c>
      <c r="BS199" s="65">
        <f t="shared" si="346"/>
        <v>9.5</v>
      </c>
      <c r="BT199" s="65">
        <f t="shared" si="347"/>
        <v>9.81</v>
      </c>
      <c r="BU199" s="65">
        <f t="shared" si="348"/>
        <v>9.5</v>
      </c>
      <c r="BV199" s="65">
        <f t="shared" si="349"/>
        <v>9.81</v>
      </c>
      <c r="BW199" s="65">
        <f t="shared" si="350"/>
        <v>9.81</v>
      </c>
      <c r="BX199" s="65">
        <f t="shared" si="351"/>
        <v>9.5</v>
      </c>
      <c r="BY199" s="65">
        <f t="shared" si="352"/>
        <v>9.81</v>
      </c>
      <c r="BZ199" s="65">
        <f t="shared" si="353"/>
        <v>9.5</v>
      </c>
      <c r="CA199" s="65">
        <f t="shared" si="354"/>
        <v>9.81</v>
      </c>
      <c r="CB199" s="65">
        <f t="shared" si="355"/>
        <v>115.53000000000002</v>
      </c>
      <c r="CC199" s="65">
        <f t="shared" si="356"/>
        <v>1492.38</v>
      </c>
      <c r="CD199" s="65">
        <f t="shared" si="357"/>
        <v>9.81</v>
      </c>
      <c r="CE199" s="65">
        <f t="shared" si="358"/>
        <v>9.18</v>
      </c>
      <c r="CF199" s="65">
        <f t="shared" si="359"/>
        <v>9.81</v>
      </c>
      <c r="CG199" s="65">
        <f t="shared" si="360"/>
        <v>9.5</v>
      </c>
      <c r="CH199" s="65">
        <f t="shared" si="361"/>
        <v>9.81</v>
      </c>
      <c r="CI199" s="65">
        <f t="shared" si="362"/>
        <v>9.5</v>
      </c>
      <c r="CJ199" s="65">
        <f t="shared" si="363"/>
        <v>9.81</v>
      </c>
      <c r="CK199" s="65">
        <f t="shared" si="364"/>
        <v>9.81</v>
      </c>
      <c r="CL199" s="65">
        <f t="shared" si="365"/>
        <v>9.5</v>
      </c>
      <c r="CM199" s="65">
        <f t="shared" si="366"/>
        <v>9.81</v>
      </c>
      <c r="CN199" s="65">
        <f t="shared" si="367"/>
        <v>9.5</v>
      </c>
      <c r="CO199" s="65">
        <f t="shared" si="368"/>
        <v>9.81</v>
      </c>
      <c r="CP199" s="65">
        <f t="shared" si="369"/>
        <v>115.85000000000001</v>
      </c>
      <c r="CQ199" s="66">
        <f t="shared" si="370"/>
        <v>1608.23</v>
      </c>
      <c r="CR199" s="65">
        <f t="shared" si="371"/>
        <v>9.81</v>
      </c>
      <c r="CS199" s="65">
        <f t="shared" si="372"/>
        <v>8.86</v>
      </c>
      <c r="CT199" s="65">
        <f t="shared" si="373"/>
        <v>9.81</v>
      </c>
      <c r="CU199" s="65">
        <f t="shared" si="374"/>
        <v>9.5</v>
      </c>
      <c r="CV199" s="67">
        <f t="shared" si="375"/>
        <v>9.81</v>
      </c>
      <c r="CW199" s="65">
        <f t="shared" si="376"/>
        <v>9.5</v>
      </c>
      <c r="CX199" s="65">
        <f t="shared" si="377"/>
        <v>9.81</v>
      </c>
      <c r="CY199" s="65">
        <f t="shared" si="378"/>
        <v>9.81</v>
      </c>
      <c r="CZ199" s="65">
        <f t="shared" si="379"/>
        <v>9.5</v>
      </c>
      <c r="DA199" s="65">
        <f t="shared" si="380"/>
        <v>9.81</v>
      </c>
      <c r="DB199" s="65">
        <f t="shared" si="381"/>
        <v>9.5</v>
      </c>
      <c r="DC199" s="65">
        <v>5.52</v>
      </c>
      <c r="DD199" s="66">
        <f t="shared" si="382"/>
        <v>111.24000000000001</v>
      </c>
      <c r="DE199" s="66">
        <f t="shared" si="383"/>
        <v>1719.47</v>
      </c>
      <c r="DF199" s="65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>
        <f t="shared" si="384"/>
        <v>0</v>
      </c>
      <c r="DS199" s="65">
        <f t="shared" si="385"/>
        <v>1719.47</v>
      </c>
      <c r="DT199" s="65">
        <f t="shared" si="386"/>
        <v>-1077.47</v>
      </c>
    </row>
    <row r="200" spans="2:124" s="78" customFormat="1" ht="14.25" customHeight="1" x14ac:dyDescent="0.2">
      <c r="B200" s="68">
        <v>41264</v>
      </c>
      <c r="C200" s="18" t="s">
        <v>909</v>
      </c>
      <c r="D200" s="18" t="s">
        <v>910</v>
      </c>
      <c r="E200" s="18" t="s">
        <v>118</v>
      </c>
      <c r="F200" s="11" t="s">
        <v>911</v>
      </c>
      <c r="G200" s="123">
        <v>10900</v>
      </c>
      <c r="H200" s="123">
        <f t="shared" si="218"/>
        <v>1090</v>
      </c>
      <c r="I200" s="123">
        <f t="shared" si="216"/>
        <v>9810</v>
      </c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>
        <f t="shared" si="313"/>
        <v>0</v>
      </c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>
        <f>ROUND((I200/5/365*10),2)</f>
        <v>53.75</v>
      </c>
      <c r="AJ200" s="123">
        <f t="shared" si="315"/>
        <v>53.75</v>
      </c>
      <c r="AK200" s="123">
        <v>9810</v>
      </c>
      <c r="AL200" s="123">
        <v>9810</v>
      </c>
      <c r="AM200" s="123">
        <v>9810</v>
      </c>
      <c r="AN200" s="123">
        <v>9810</v>
      </c>
      <c r="AO200" s="128">
        <f t="shared" si="316"/>
        <v>150.51</v>
      </c>
      <c r="AP200" s="65">
        <f t="shared" si="317"/>
        <v>166.64</v>
      </c>
      <c r="AQ200" s="65">
        <f t="shared" si="318"/>
        <v>161.26</v>
      </c>
      <c r="AR200" s="65">
        <f t="shared" si="319"/>
        <v>166.64</v>
      </c>
      <c r="AS200" s="65">
        <f t="shared" si="320"/>
        <v>161.26</v>
      </c>
      <c r="AT200" s="65">
        <f t="shared" si="321"/>
        <v>166.64</v>
      </c>
      <c r="AU200" s="65">
        <f t="shared" si="322"/>
        <v>166.64</v>
      </c>
      <c r="AV200" s="65">
        <f t="shared" si="323"/>
        <v>161.26</v>
      </c>
      <c r="AW200" s="65">
        <f t="shared" si="324"/>
        <v>166.64</v>
      </c>
      <c r="AX200" s="65">
        <f t="shared" si="325"/>
        <v>161.26</v>
      </c>
      <c r="AY200" s="65">
        <f t="shared" si="326"/>
        <v>166.64</v>
      </c>
      <c r="AZ200" s="65">
        <f t="shared" si="327"/>
        <v>11605.389999999998</v>
      </c>
      <c r="BA200" s="65">
        <f t="shared" si="328"/>
        <v>21415.39</v>
      </c>
      <c r="BB200" s="65">
        <f t="shared" si="329"/>
        <v>166.64</v>
      </c>
      <c r="BC200" s="65">
        <f t="shared" si="330"/>
        <v>150.51</v>
      </c>
      <c r="BD200" s="65">
        <f t="shared" si="331"/>
        <v>166.64</v>
      </c>
      <c r="BE200" s="65">
        <f t="shared" si="332"/>
        <v>161.26</v>
      </c>
      <c r="BF200" s="65">
        <f t="shared" si="333"/>
        <v>166.64</v>
      </c>
      <c r="BG200" s="65">
        <f t="shared" si="334"/>
        <v>161.26</v>
      </c>
      <c r="BH200" s="65">
        <f t="shared" si="335"/>
        <v>166.64</v>
      </c>
      <c r="BI200" s="65">
        <f t="shared" si="336"/>
        <v>166.64</v>
      </c>
      <c r="BJ200" s="65">
        <f t="shared" si="337"/>
        <v>161.26</v>
      </c>
      <c r="BK200" s="65">
        <f t="shared" si="338"/>
        <v>166.64</v>
      </c>
      <c r="BL200" s="65">
        <f t="shared" si="339"/>
        <v>161.26</v>
      </c>
      <c r="BM200" s="65">
        <f t="shared" si="340"/>
        <v>166.64</v>
      </c>
      <c r="BN200" s="65">
        <f t="shared" si="341"/>
        <v>1962.0300000000002</v>
      </c>
      <c r="BO200" s="65">
        <f t="shared" si="342"/>
        <v>23377.42</v>
      </c>
      <c r="BP200" s="65">
        <f t="shared" si="343"/>
        <v>166.64</v>
      </c>
      <c r="BQ200" s="65">
        <f t="shared" si="344"/>
        <v>150.51</v>
      </c>
      <c r="BR200" s="65">
        <f t="shared" si="345"/>
        <v>166.64</v>
      </c>
      <c r="BS200" s="65">
        <f t="shared" si="346"/>
        <v>161.26</v>
      </c>
      <c r="BT200" s="65">
        <f t="shared" si="347"/>
        <v>166.64</v>
      </c>
      <c r="BU200" s="65">
        <f t="shared" si="348"/>
        <v>161.26</v>
      </c>
      <c r="BV200" s="65">
        <f t="shared" si="349"/>
        <v>166.64</v>
      </c>
      <c r="BW200" s="65">
        <f t="shared" si="350"/>
        <v>166.64</v>
      </c>
      <c r="BX200" s="65">
        <f t="shared" si="351"/>
        <v>161.26</v>
      </c>
      <c r="BY200" s="65">
        <f t="shared" si="352"/>
        <v>166.64</v>
      </c>
      <c r="BZ200" s="65">
        <f t="shared" si="353"/>
        <v>161.26</v>
      </c>
      <c r="CA200" s="65">
        <f t="shared" si="354"/>
        <v>166.64</v>
      </c>
      <c r="CB200" s="65">
        <f t="shared" si="355"/>
        <v>1962.0300000000002</v>
      </c>
      <c r="CC200" s="65">
        <f t="shared" si="356"/>
        <v>25339.45</v>
      </c>
      <c r="CD200" s="65">
        <f t="shared" si="357"/>
        <v>166.64</v>
      </c>
      <c r="CE200" s="65">
        <f t="shared" si="358"/>
        <v>155.88</v>
      </c>
      <c r="CF200" s="65">
        <f t="shared" si="359"/>
        <v>166.64</v>
      </c>
      <c r="CG200" s="65">
        <f t="shared" si="360"/>
        <v>161.26</v>
      </c>
      <c r="CH200" s="65">
        <f t="shared" si="361"/>
        <v>166.64</v>
      </c>
      <c r="CI200" s="65">
        <f t="shared" si="362"/>
        <v>161.26</v>
      </c>
      <c r="CJ200" s="65">
        <f t="shared" si="363"/>
        <v>166.64</v>
      </c>
      <c r="CK200" s="65">
        <f t="shared" si="364"/>
        <v>166.64</v>
      </c>
      <c r="CL200" s="65">
        <f t="shared" si="365"/>
        <v>161.26</v>
      </c>
      <c r="CM200" s="65">
        <f t="shared" si="366"/>
        <v>166.64</v>
      </c>
      <c r="CN200" s="65">
        <f t="shared" si="367"/>
        <v>161.26</v>
      </c>
      <c r="CO200" s="65">
        <f t="shared" si="368"/>
        <v>166.64</v>
      </c>
      <c r="CP200" s="65">
        <f t="shared" si="369"/>
        <v>1967.4</v>
      </c>
      <c r="CQ200" s="66">
        <f t="shared" si="370"/>
        <v>27306.85</v>
      </c>
      <c r="CR200" s="65">
        <f t="shared" si="371"/>
        <v>166.64</v>
      </c>
      <c r="CS200" s="65">
        <f t="shared" si="372"/>
        <v>150.51</v>
      </c>
      <c r="CT200" s="65">
        <f t="shared" si="373"/>
        <v>166.64</v>
      </c>
      <c r="CU200" s="65">
        <f t="shared" si="374"/>
        <v>161.26</v>
      </c>
      <c r="CV200" s="67">
        <f t="shared" si="375"/>
        <v>166.64</v>
      </c>
      <c r="CW200" s="65">
        <f t="shared" si="376"/>
        <v>161.26</v>
      </c>
      <c r="CX200" s="65">
        <f t="shared" si="377"/>
        <v>166.64</v>
      </c>
      <c r="CY200" s="65">
        <f t="shared" si="378"/>
        <v>166.64</v>
      </c>
      <c r="CZ200" s="65">
        <f t="shared" si="379"/>
        <v>161.26</v>
      </c>
      <c r="DA200" s="65">
        <f t="shared" si="380"/>
        <v>166.64</v>
      </c>
      <c r="DB200" s="65">
        <f t="shared" si="381"/>
        <v>161.26</v>
      </c>
      <c r="DC200" s="65">
        <v>107.37</v>
      </c>
      <c r="DD200" s="66">
        <f t="shared" si="382"/>
        <v>1902.7600000000002</v>
      </c>
      <c r="DE200" s="66">
        <f t="shared" si="383"/>
        <v>29209.61</v>
      </c>
      <c r="DF200" s="65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>
        <f t="shared" si="384"/>
        <v>0</v>
      </c>
      <c r="DS200" s="65">
        <f t="shared" si="385"/>
        <v>29209.61</v>
      </c>
      <c r="DT200" s="65">
        <f t="shared" si="386"/>
        <v>-18309.61</v>
      </c>
    </row>
    <row r="201" spans="2:124" s="78" customFormat="1" ht="14.25" customHeight="1" x14ac:dyDescent="0.2">
      <c r="B201" s="10">
        <v>41534</v>
      </c>
      <c r="C201" s="11" t="s">
        <v>236</v>
      </c>
      <c r="D201" s="18" t="s">
        <v>237</v>
      </c>
      <c r="E201" s="18" t="s">
        <v>118</v>
      </c>
      <c r="F201" s="11" t="s">
        <v>238</v>
      </c>
      <c r="G201" s="65">
        <v>1132.69</v>
      </c>
      <c r="H201" s="65">
        <f t="shared" si="218"/>
        <v>113.26900000000001</v>
      </c>
      <c r="I201" s="65">
        <f t="shared" si="216"/>
        <v>1019.421</v>
      </c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>
        <f t="shared" ref="AJ201:AJ206" si="387">SUM(X201:AI201)</f>
        <v>0</v>
      </c>
      <c r="AK201" s="65">
        <v>0</v>
      </c>
      <c r="AL201" s="65"/>
      <c r="AM201" s="65">
        <v>1019.42</v>
      </c>
      <c r="AN201" s="65">
        <v>1019.42</v>
      </c>
      <c r="AO201" s="128"/>
      <c r="AP201" s="65"/>
      <c r="AQ201" s="65"/>
      <c r="AR201" s="65"/>
      <c r="AS201" s="65"/>
      <c r="AT201" s="65">
        <f>ROUND((I201/5/365*13),2)</f>
        <v>7.26</v>
      </c>
      <c r="AU201" s="65">
        <f t="shared" si="322"/>
        <v>17.32</v>
      </c>
      <c r="AV201" s="65">
        <f t="shared" si="323"/>
        <v>16.760000000000002</v>
      </c>
      <c r="AW201" s="65">
        <f t="shared" si="324"/>
        <v>17.32</v>
      </c>
      <c r="AX201" s="65">
        <f t="shared" ref="AX201:AX206" si="388">SUM(AL201:AW201)</f>
        <v>2097.5000000000005</v>
      </c>
      <c r="AY201" s="65">
        <f t="shared" ref="AY201:AY206" si="389">ROUND((AK201+AL201+AM201+AN201+AO201+AP201+AQ201+AR201+AS201+AT201+AU201+AV201+AW201),2)</f>
        <v>2097.5</v>
      </c>
      <c r="AZ201" s="65">
        <f t="shared" ref="AZ201:AZ206" si="390">ROUND((I201/5/365*31),2)</f>
        <v>17.32</v>
      </c>
      <c r="BA201" s="65">
        <f t="shared" ref="BA201:BA206" si="391">ROUND((I201/5/365*28),2)</f>
        <v>15.64</v>
      </c>
      <c r="BB201" s="65">
        <f t="shared" si="329"/>
        <v>17.32</v>
      </c>
      <c r="BC201" s="65">
        <f t="shared" ref="BC201:BC206" si="392">ROUND((I201/5/365*30),2)</f>
        <v>16.760000000000002</v>
      </c>
      <c r="BD201" s="65">
        <f t="shared" si="331"/>
        <v>17.32</v>
      </c>
      <c r="BE201" s="65">
        <f t="shared" si="332"/>
        <v>16.760000000000002</v>
      </c>
      <c r="BF201" s="65">
        <f t="shared" si="333"/>
        <v>17.32</v>
      </c>
      <c r="BG201" s="65">
        <f t="shared" ref="BG201:BG206" si="393">ROUND((I201/5/365*31),2)</f>
        <v>17.32</v>
      </c>
      <c r="BH201" s="65">
        <f t="shared" ref="BH201:BH206" si="394">ROUND((I201/5/365*30),2)</f>
        <v>16.760000000000002</v>
      </c>
      <c r="BI201" s="65">
        <f t="shared" si="336"/>
        <v>17.32</v>
      </c>
      <c r="BJ201" s="65">
        <f t="shared" si="337"/>
        <v>16.760000000000002</v>
      </c>
      <c r="BK201" s="65">
        <f t="shared" si="338"/>
        <v>17.32</v>
      </c>
      <c r="BL201" s="65">
        <f t="shared" ref="BL201:BL206" si="395">SUM(AZ201:BK201)</f>
        <v>203.92</v>
      </c>
      <c r="BM201" s="65">
        <f t="shared" ref="BM201:BM206" si="396">ROUND((AY201+BL201),2)</f>
        <v>2301.42</v>
      </c>
      <c r="BN201" s="65">
        <f t="shared" ref="BN201:BN206" si="397">ROUND((I201/5/365*31),2)</f>
        <v>17.32</v>
      </c>
      <c r="BO201" s="65">
        <f t="shared" ref="BO201:BO206" si="398">ROUND((I201/5/365*28),2)</f>
        <v>15.64</v>
      </c>
      <c r="BP201" s="65">
        <f t="shared" si="343"/>
        <v>17.32</v>
      </c>
      <c r="BQ201" s="65">
        <f t="shared" ref="BQ201:BQ206" si="399">ROUND((I201/5/365*30),2)</f>
        <v>16.760000000000002</v>
      </c>
      <c r="BR201" s="65">
        <f t="shared" si="345"/>
        <v>17.32</v>
      </c>
      <c r="BS201" s="65">
        <f t="shared" si="346"/>
        <v>16.760000000000002</v>
      </c>
      <c r="BT201" s="65">
        <f t="shared" si="347"/>
        <v>17.32</v>
      </c>
      <c r="BU201" s="65">
        <f t="shared" ref="BU201:BU206" si="400">ROUND((I201/5/365*31),2)</f>
        <v>17.32</v>
      </c>
      <c r="BV201" s="65">
        <f t="shared" ref="BV201:BV206" si="401">ROUND((I201/5/365*30),2)</f>
        <v>16.760000000000002</v>
      </c>
      <c r="BW201" s="65">
        <f t="shared" si="350"/>
        <v>17.32</v>
      </c>
      <c r="BX201" s="65">
        <f t="shared" si="351"/>
        <v>16.760000000000002</v>
      </c>
      <c r="BY201" s="65">
        <f t="shared" si="352"/>
        <v>17.32</v>
      </c>
      <c r="BZ201" s="65">
        <f t="shared" ref="BZ201:BZ206" si="402">SUM(BN201:BY201)</f>
        <v>203.92</v>
      </c>
      <c r="CA201" s="65">
        <f t="shared" ref="CA201:CA206" si="403">ROUND((BM201+BZ201),2)</f>
        <v>2505.34</v>
      </c>
      <c r="CB201" s="65">
        <f t="shared" ref="CB201:CB206" si="404">ROUND((I201/5/365*31),2)</f>
        <v>17.32</v>
      </c>
      <c r="CC201" s="65">
        <f t="shared" ref="CC201:CC206" si="405">ROUND((I201/5/365*29),2)</f>
        <v>16.2</v>
      </c>
      <c r="CD201" s="65">
        <f t="shared" si="357"/>
        <v>17.32</v>
      </c>
      <c r="CE201" s="65">
        <f t="shared" ref="CE201:CE206" si="406">ROUND((I201/5/365*30),2)</f>
        <v>16.760000000000002</v>
      </c>
      <c r="CF201" s="65">
        <f t="shared" si="359"/>
        <v>17.32</v>
      </c>
      <c r="CG201" s="65">
        <f t="shared" si="360"/>
        <v>16.760000000000002</v>
      </c>
      <c r="CH201" s="65">
        <f t="shared" si="361"/>
        <v>17.32</v>
      </c>
      <c r="CI201" s="65">
        <f t="shared" ref="CI201:CI206" si="407">ROUND((I201/5/365*31),2)</f>
        <v>17.32</v>
      </c>
      <c r="CJ201" s="65">
        <f t="shared" ref="CJ201:CJ206" si="408">ROUND((I201/5/365*30),2)</f>
        <v>16.760000000000002</v>
      </c>
      <c r="CK201" s="65">
        <f t="shared" si="364"/>
        <v>17.32</v>
      </c>
      <c r="CL201" s="65">
        <f t="shared" si="365"/>
        <v>16.760000000000002</v>
      </c>
      <c r="CM201" s="65">
        <f t="shared" si="366"/>
        <v>17.32</v>
      </c>
      <c r="CN201" s="65">
        <f t="shared" ref="CN201:CN206" si="409">SUM(CB201:CM201)</f>
        <v>204.47999999999996</v>
      </c>
      <c r="CO201" s="66">
        <f t="shared" ref="CO201:CO206" si="410">ROUND((CA201+CN201),2)</f>
        <v>2709.82</v>
      </c>
      <c r="CP201" s="65">
        <f t="shared" ref="CP201:CP206" si="411">ROUND((I201/5/365*31),2)</f>
        <v>17.32</v>
      </c>
      <c r="CQ201" s="65">
        <f t="shared" ref="CQ201:CQ206" si="412">ROUND((I201/5/365*28),2)</f>
        <v>15.64</v>
      </c>
      <c r="CR201" s="65">
        <f t="shared" si="371"/>
        <v>17.32</v>
      </c>
      <c r="CS201" s="65">
        <f t="shared" ref="CS201:CS206" si="413">ROUND((I201/5/365*30),2)</f>
        <v>16.760000000000002</v>
      </c>
      <c r="CT201" s="67">
        <f t="shared" si="373"/>
        <v>17.32</v>
      </c>
      <c r="CU201" s="65">
        <f t="shared" si="374"/>
        <v>16.760000000000002</v>
      </c>
      <c r="CV201" s="65">
        <f t="shared" si="375"/>
        <v>17.32</v>
      </c>
      <c r="CW201" s="65">
        <f t="shared" ref="CW201:CW206" si="414">ROUND((I201/5/365*31),2)</f>
        <v>17.32</v>
      </c>
      <c r="CX201" s="65">
        <f t="shared" ref="CX201:CX206" si="415">ROUND((I201/5/365*30),2)</f>
        <v>16.760000000000002</v>
      </c>
      <c r="CY201" s="65">
        <f t="shared" si="378"/>
        <v>17.32</v>
      </c>
      <c r="CZ201" s="65">
        <f t="shared" si="379"/>
        <v>16.760000000000002</v>
      </c>
      <c r="DA201" s="65">
        <f t="shared" si="380"/>
        <v>17.32</v>
      </c>
      <c r="DB201" s="66">
        <f t="shared" ref="DB201:DB206" si="416">SUM(CP201:DA201)</f>
        <v>203.92</v>
      </c>
      <c r="DC201" s="66">
        <f t="shared" ref="DC201:DC206" si="417">ROUND((CO201+DB201),2)</f>
        <v>2913.74</v>
      </c>
      <c r="DD201" s="65">
        <f t="shared" ref="DD201:DD206" si="418">ROUND((I201/5/365*31),2)</f>
        <v>17.32</v>
      </c>
      <c r="DE201" s="65">
        <f t="shared" ref="DE201:DE206" si="419">ROUND((I201/5/365*28),2)</f>
        <v>15.64</v>
      </c>
      <c r="DF201" s="65">
        <f t="shared" ref="DF201:DF206" si="420">ROUND((I201/5/365*31),2)</f>
        <v>17.32</v>
      </c>
      <c r="DG201" s="65">
        <f t="shared" ref="DG201:DG206" si="421">ROUND((I201/5/365*30),2)</f>
        <v>16.760000000000002</v>
      </c>
      <c r="DH201" s="65">
        <f t="shared" ref="DH201:DH206" si="422">ROUND((I201/5/365*31),2)</f>
        <v>17.32</v>
      </c>
      <c r="DI201" s="65">
        <f t="shared" ref="DI201:DI206" si="423">ROUND((I201/5/365*30),2)</f>
        <v>16.760000000000002</v>
      </c>
      <c r="DJ201" s="65">
        <f t="shared" ref="DJ201:DJ206" si="424">ROUND((I201/5/365*31),2)</f>
        <v>17.32</v>
      </c>
      <c r="DK201" s="65">
        <f t="shared" ref="DK201:DK206" si="425">ROUND((I201/5/365*31),2)</f>
        <v>17.32</v>
      </c>
      <c r="DL201" s="290">
        <v>8.76</v>
      </c>
      <c r="DM201" s="291"/>
      <c r="DN201" s="66"/>
      <c r="DO201" s="66"/>
      <c r="DP201" s="66">
        <f t="shared" ref="DP201:DP206" si="426">SUM(DD201:DO201)</f>
        <v>144.52000000000001</v>
      </c>
      <c r="DQ201" s="65">
        <f t="shared" ref="DQ201:DQ206" si="427">ROUND((DC201+DD201+DE201+DF201+DG201+DH201+DI201+DJ201+DK201+DL201+DM201+DN201+DO201),2)</f>
        <v>3058.26</v>
      </c>
      <c r="DR201" s="114">
        <f t="shared" ref="DR201:DR206" si="428">SUM(G201-DQ201)</f>
        <v>-1925.5700000000002</v>
      </c>
      <c r="DS201" s="279"/>
      <c r="DT201" s="279"/>
    </row>
    <row r="202" spans="2:124" s="78" customFormat="1" ht="14.25" customHeight="1" x14ac:dyDescent="0.2">
      <c r="B202" s="10">
        <v>41534</v>
      </c>
      <c r="C202" s="11" t="s">
        <v>236</v>
      </c>
      <c r="D202" s="18" t="s">
        <v>239</v>
      </c>
      <c r="E202" s="18" t="s">
        <v>118</v>
      </c>
      <c r="F202" s="11" t="s">
        <v>240</v>
      </c>
      <c r="G202" s="65">
        <v>1132.69</v>
      </c>
      <c r="H202" s="65">
        <f t="shared" si="218"/>
        <v>113.26900000000001</v>
      </c>
      <c r="I202" s="65">
        <f t="shared" si="216"/>
        <v>1019.421</v>
      </c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>
        <f t="shared" si="387"/>
        <v>0</v>
      </c>
      <c r="AK202" s="65">
        <v>0</v>
      </c>
      <c r="AL202" s="65"/>
      <c r="AM202" s="65">
        <v>1019.42</v>
      </c>
      <c r="AN202" s="65">
        <v>1019.42</v>
      </c>
      <c r="AO202" s="128"/>
      <c r="AP202" s="65"/>
      <c r="AQ202" s="65"/>
      <c r="AR202" s="65"/>
      <c r="AS202" s="65"/>
      <c r="AT202" s="65">
        <f>ROUND((I202/5/365*13),2)</f>
        <v>7.26</v>
      </c>
      <c r="AU202" s="65">
        <f t="shared" si="322"/>
        <v>17.32</v>
      </c>
      <c r="AV202" s="65">
        <f t="shared" si="323"/>
        <v>16.760000000000002</v>
      </c>
      <c r="AW202" s="65">
        <f t="shared" si="324"/>
        <v>17.32</v>
      </c>
      <c r="AX202" s="65">
        <f t="shared" si="388"/>
        <v>2097.5000000000005</v>
      </c>
      <c r="AY202" s="65">
        <f t="shared" si="389"/>
        <v>2097.5</v>
      </c>
      <c r="AZ202" s="65">
        <f t="shared" si="390"/>
        <v>17.32</v>
      </c>
      <c r="BA202" s="65">
        <f t="shared" si="391"/>
        <v>15.64</v>
      </c>
      <c r="BB202" s="65">
        <f t="shared" si="329"/>
        <v>17.32</v>
      </c>
      <c r="BC202" s="65">
        <f t="shared" si="392"/>
        <v>16.760000000000002</v>
      </c>
      <c r="BD202" s="65">
        <f t="shared" si="331"/>
        <v>17.32</v>
      </c>
      <c r="BE202" s="65">
        <f t="shared" si="332"/>
        <v>16.760000000000002</v>
      </c>
      <c r="BF202" s="65">
        <f t="shared" si="333"/>
        <v>17.32</v>
      </c>
      <c r="BG202" s="65">
        <f t="shared" si="393"/>
        <v>17.32</v>
      </c>
      <c r="BH202" s="65">
        <f t="shared" si="394"/>
        <v>16.760000000000002</v>
      </c>
      <c r="BI202" s="65">
        <f t="shared" si="336"/>
        <v>17.32</v>
      </c>
      <c r="BJ202" s="65">
        <f t="shared" si="337"/>
        <v>16.760000000000002</v>
      </c>
      <c r="BK202" s="65">
        <f t="shared" si="338"/>
        <v>17.32</v>
      </c>
      <c r="BL202" s="65">
        <f t="shared" si="395"/>
        <v>203.92</v>
      </c>
      <c r="BM202" s="65">
        <f t="shared" si="396"/>
        <v>2301.42</v>
      </c>
      <c r="BN202" s="65">
        <f t="shared" si="397"/>
        <v>17.32</v>
      </c>
      <c r="BO202" s="65">
        <f t="shared" si="398"/>
        <v>15.64</v>
      </c>
      <c r="BP202" s="65">
        <f t="shared" si="343"/>
        <v>17.32</v>
      </c>
      <c r="BQ202" s="65">
        <f t="shared" si="399"/>
        <v>16.760000000000002</v>
      </c>
      <c r="BR202" s="65">
        <f t="shared" si="345"/>
        <v>17.32</v>
      </c>
      <c r="BS202" s="65">
        <f t="shared" si="346"/>
        <v>16.760000000000002</v>
      </c>
      <c r="BT202" s="65">
        <f t="shared" si="347"/>
        <v>17.32</v>
      </c>
      <c r="BU202" s="65">
        <f t="shared" si="400"/>
        <v>17.32</v>
      </c>
      <c r="BV202" s="65">
        <f t="shared" si="401"/>
        <v>16.760000000000002</v>
      </c>
      <c r="BW202" s="65">
        <f t="shared" si="350"/>
        <v>17.32</v>
      </c>
      <c r="BX202" s="65">
        <f t="shared" si="351"/>
        <v>16.760000000000002</v>
      </c>
      <c r="BY202" s="65">
        <f t="shared" si="352"/>
        <v>17.32</v>
      </c>
      <c r="BZ202" s="65">
        <f t="shared" si="402"/>
        <v>203.92</v>
      </c>
      <c r="CA202" s="65">
        <f t="shared" si="403"/>
        <v>2505.34</v>
      </c>
      <c r="CB202" s="65">
        <f t="shared" si="404"/>
        <v>17.32</v>
      </c>
      <c r="CC202" s="65">
        <f t="shared" si="405"/>
        <v>16.2</v>
      </c>
      <c r="CD202" s="65">
        <f t="shared" si="357"/>
        <v>17.32</v>
      </c>
      <c r="CE202" s="65">
        <f t="shared" si="406"/>
        <v>16.760000000000002</v>
      </c>
      <c r="CF202" s="65">
        <f t="shared" si="359"/>
        <v>17.32</v>
      </c>
      <c r="CG202" s="65">
        <f t="shared" si="360"/>
        <v>16.760000000000002</v>
      </c>
      <c r="CH202" s="65">
        <f t="shared" si="361"/>
        <v>17.32</v>
      </c>
      <c r="CI202" s="65">
        <f t="shared" si="407"/>
        <v>17.32</v>
      </c>
      <c r="CJ202" s="65">
        <f t="shared" si="408"/>
        <v>16.760000000000002</v>
      </c>
      <c r="CK202" s="65">
        <f t="shared" si="364"/>
        <v>17.32</v>
      </c>
      <c r="CL202" s="65">
        <f t="shared" si="365"/>
        <v>16.760000000000002</v>
      </c>
      <c r="CM202" s="65">
        <f t="shared" si="366"/>
        <v>17.32</v>
      </c>
      <c r="CN202" s="65">
        <f t="shared" si="409"/>
        <v>204.47999999999996</v>
      </c>
      <c r="CO202" s="66">
        <f t="shared" si="410"/>
        <v>2709.82</v>
      </c>
      <c r="CP202" s="65">
        <f t="shared" si="411"/>
        <v>17.32</v>
      </c>
      <c r="CQ202" s="65">
        <f t="shared" si="412"/>
        <v>15.64</v>
      </c>
      <c r="CR202" s="65">
        <f t="shared" si="371"/>
        <v>17.32</v>
      </c>
      <c r="CS202" s="65">
        <f t="shared" si="413"/>
        <v>16.760000000000002</v>
      </c>
      <c r="CT202" s="67">
        <f t="shared" si="373"/>
        <v>17.32</v>
      </c>
      <c r="CU202" s="65">
        <f t="shared" si="374"/>
        <v>16.760000000000002</v>
      </c>
      <c r="CV202" s="65">
        <f t="shared" si="375"/>
        <v>17.32</v>
      </c>
      <c r="CW202" s="65">
        <f t="shared" si="414"/>
        <v>17.32</v>
      </c>
      <c r="CX202" s="65">
        <f t="shared" si="415"/>
        <v>16.760000000000002</v>
      </c>
      <c r="CY202" s="65">
        <f t="shared" si="378"/>
        <v>17.32</v>
      </c>
      <c r="CZ202" s="65">
        <f t="shared" si="379"/>
        <v>16.760000000000002</v>
      </c>
      <c r="DA202" s="65">
        <f t="shared" si="380"/>
        <v>17.32</v>
      </c>
      <c r="DB202" s="66">
        <f t="shared" si="416"/>
        <v>203.92</v>
      </c>
      <c r="DC202" s="66">
        <f t="shared" si="417"/>
        <v>2913.74</v>
      </c>
      <c r="DD202" s="65">
        <f t="shared" si="418"/>
        <v>17.32</v>
      </c>
      <c r="DE202" s="65">
        <f t="shared" si="419"/>
        <v>15.64</v>
      </c>
      <c r="DF202" s="65">
        <f t="shared" si="420"/>
        <v>17.32</v>
      </c>
      <c r="DG202" s="65">
        <f t="shared" si="421"/>
        <v>16.760000000000002</v>
      </c>
      <c r="DH202" s="65">
        <f t="shared" si="422"/>
        <v>17.32</v>
      </c>
      <c r="DI202" s="65">
        <f t="shared" si="423"/>
        <v>16.760000000000002</v>
      </c>
      <c r="DJ202" s="65">
        <f t="shared" si="424"/>
        <v>17.32</v>
      </c>
      <c r="DK202" s="65">
        <f t="shared" si="425"/>
        <v>17.32</v>
      </c>
      <c r="DL202" s="290">
        <v>8.76</v>
      </c>
      <c r="DM202" s="291"/>
      <c r="DN202" s="66"/>
      <c r="DO202" s="66"/>
      <c r="DP202" s="66">
        <f t="shared" si="426"/>
        <v>144.52000000000001</v>
      </c>
      <c r="DQ202" s="65">
        <f t="shared" si="427"/>
        <v>3058.26</v>
      </c>
      <c r="DR202" s="114">
        <f t="shared" si="428"/>
        <v>-1925.5700000000002</v>
      </c>
      <c r="DS202" s="279"/>
      <c r="DT202" s="279"/>
    </row>
    <row r="203" spans="2:124" s="78" customFormat="1" ht="14.25" customHeight="1" x14ac:dyDescent="0.2">
      <c r="B203" s="10">
        <v>41534</v>
      </c>
      <c r="C203" s="11" t="s">
        <v>236</v>
      </c>
      <c r="D203" s="18" t="s">
        <v>241</v>
      </c>
      <c r="E203" s="18" t="s">
        <v>118</v>
      </c>
      <c r="F203" s="11" t="s">
        <v>242</v>
      </c>
      <c r="G203" s="65">
        <v>1132.69</v>
      </c>
      <c r="H203" s="65">
        <f t="shared" si="218"/>
        <v>113.26900000000001</v>
      </c>
      <c r="I203" s="65">
        <f t="shared" si="216"/>
        <v>1019.421</v>
      </c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>
        <f t="shared" si="387"/>
        <v>0</v>
      </c>
      <c r="AK203" s="65">
        <v>0</v>
      </c>
      <c r="AL203" s="65"/>
      <c r="AM203" s="65">
        <v>1019.42</v>
      </c>
      <c r="AN203" s="65">
        <v>1019.42</v>
      </c>
      <c r="AO203" s="128"/>
      <c r="AP203" s="65"/>
      <c r="AQ203" s="65"/>
      <c r="AR203" s="65"/>
      <c r="AS203" s="65"/>
      <c r="AT203" s="65">
        <f>ROUND((I203/5/365*13),2)</f>
        <v>7.26</v>
      </c>
      <c r="AU203" s="65">
        <f t="shared" si="322"/>
        <v>17.32</v>
      </c>
      <c r="AV203" s="65">
        <f t="shared" si="323"/>
        <v>16.760000000000002</v>
      </c>
      <c r="AW203" s="65">
        <f t="shared" si="324"/>
        <v>17.32</v>
      </c>
      <c r="AX203" s="65">
        <f t="shared" si="388"/>
        <v>2097.5000000000005</v>
      </c>
      <c r="AY203" s="65">
        <f t="shared" si="389"/>
        <v>2097.5</v>
      </c>
      <c r="AZ203" s="65">
        <f t="shared" si="390"/>
        <v>17.32</v>
      </c>
      <c r="BA203" s="65">
        <f t="shared" si="391"/>
        <v>15.64</v>
      </c>
      <c r="BB203" s="65">
        <f t="shared" si="329"/>
        <v>17.32</v>
      </c>
      <c r="BC203" s="65">
        <f t="shared" si="392"/>
        <v>16.760000000000002</v>
      </c>
      <c r="BD203" s="65">
        <f t="shared" si="331"/>
        <v>17.32</v>
      </c>
      <c r="BE203" s="65">
        <f t="shared" si="332"/>
        <v>16.760000000000002</v>
      </c>
      <c r="BF203" s="65">
        <f t="shared" si="333"/>
        <v>17.32</v>
      </c>
      <c r="BG203" s="65">
        <f t="shared" si="393"/>
        <v>17.32</v>
      </c>
      <c r="BH203" s="65">
        <f t="shared" si="394"/>
        <v>16.760000000000002</v>
      </c>
      <c r="BI203" s="65">
        <f t="shared" si="336"/>
        <v>17.32</v>
      </c>
      <c r="BJ203" s="65">
        <f t="shared" si="337"/>
        <v>16.760000000000002</v>
      </c>
      <c r="BK203" s="65">
        <f t="shared" si="338"/>
        <v>17.32</v>
      </c>
      <c r="BL203" s="65">
        <f t="shared" si="395"/>
        <v>203.92</v>
      </c>
      <c r="BM203" s="65">
        <f t="shared" si="396"/>
        <v>2301.42</v>
      </c>
      <c r="BN203" s="65">
        <f t="shared" si="397"/>
        <v>17.32</v>
      </c>
      <c r="BO203" s="65">
        <f t="shared" si="398"/>
        <v>15.64</v>
      </c>
      <c r="BP203" s="65">
        <f t="shared" si="343"/>
        <v>17.32</v>
      </c>
      <c r="BQ203" s="65">
        <f t="shared" si="399"/>
        <v>16.760000000000002</v>
      </c>
      <c r="BR203" s="65">
        <f t="shared" si="345"/>
        <v>17.32</v>
      </c>
      <c r="BS203" s="65">
        <f t="shared" si="346"/>
        <v>16.760000000000002</v>
      </c>
      <c r="BT203" s="65">
        <f t="shared" si="347"/>
        <v>17.32</v>
      </c>
      <c r="BU203" s="65">
        <f t="shared" si="400"/>
        <v>17.32</v>
      </c>
      <c r="BV203" s="65">
        <f t="shared" si="401"/>
        <v>16.760000000000002</v>
      </c>
      <c r="BW203" s="65">
        <f t="shared" si="350"/>
        <v>17.32</v>
      </c>
      <c r="BX203" s="65">
        <f t="shared" si="351"/>
        <v>16.760000000000002</v>
      </c>
      <c r="BY203" s="65">
        <f t="shared" si="352"/>
        <v>17.32</v>
      </c>
      <c r="BZ203" s="65">
        <f t="shared" si="402"/>
        <v>203.92</v>
      </c>
      <c r="CA203" s="65">
        <f t="shared" si="403"/>
        <v>2505.34</v>
      </c>
      <c r="CB203" s="65">
        <f t="shared" si="404"/>
        <v>17.32</v>
      </c>
      <c r="CC203" s="65">
        <f t="shared" si="405"/>
        <v>16.2</v>
      </c>
      <c r="CD203" s="65">
        <f t="shared" si="357"/>
        <v>17.32</v>
      </c>
      <c r="CE203" s="65">
        <f t="shared" si="406"/>
        <v>16.760000000000002</v>
      </c>
      <c r="CF203" s="65">
        <f t="shared" si="359"/>
        <v>17.32</v>
      </c>
      <c r="CG203" s="65">
        <f t="shared" si="360"/>
        <v>16.760000000000002</v>
      </c>
      <c r="CH203" s="65">
        <f t="shared" si="361"/>
        <v>17.32</v>
      </c>
      <c r="CI203" s="65">
        <f t="shared" si="407"/>
        <v>17.32</v>
      </c>
      <c r="CJ203" s="65">
        <f t="shared" si="408"/>
        <v>16.760000000000002</v>
      </c>
      <c r="CK203" s="65">
        <f t="shared" si="364"/>
        <v>17.32</v>
      </c>
      <c r="CL203" s="65">
        <f t="shared" si="365"/>
        <v>16.760000000000002</v>
      </c>
      <c r="CM203" s="65">
        <f t="shared" si="366"/>
        <v>17.32</v>
      </c>
      <c r="CN203" s="65">
        <f t="shared" si="409"/>
        <v>204.47999999999996</v>
      </c>
      <c r="CO203" s="66">
        <f t="shared" si="410"/>
        <v>2709.82</v>
      </c>
      <c r="CP203" s="65">
        <f t="shared" si="411"/>
        <v>17.32</v>
      </c>
      <c r="CQ203" s="65">
        <f t="shared" si="412"/>
        <v>15.64</v>
      </c>
      <c r="CR203" s="65">
        <f t="shared" si="371"/>
        <v>17.32</v>
      </c>
      <c r="CS203" s="65">
        <f t="shared" si="413"/>
        <v>16.760000000000002</v>
      </c>
      <c r="CT203" s="67">
        <f t="shared" si="373"/>
        <v>17.32</v>
      </c>
      <c r="CU203" s="65">
        <f t="shared" si="374"/>
        <v>16.760000000000002</v>
      </c>
      <c r="CV203" s="65">
        <f t="shared" si="375"/>
        <v>17.32</v>
      </c>
      <c r="CW203" s="65">
        <f t="shared" si="414"/>
        <v>17.32</v>
      </c>
      <c r="CX203" s="65">
        <f t="shared" si="415"/>
        <v>16.760000000000002</v>
      </c>
      <c r="CY203" s="65">
        <f t="shared" si="378"/>
        <v>17.32</v>
      </c>
      <c r="CZ203" s="65">
        <f t="shared" si="379"/>
        <v>16.760000000000002</v>
      </c>
      <c r="DA203" s="65">
        <f t="shared" si="380"/>
        <v>17.32</v>
      </c>
      <c r="DB203" s="66">
        <f t="shared" si="416"/>
        <v>203.92</v>
      </c>
      <c r="DC203" s="66">
        <f t="shared" si="417"/>
        <v>2913.74</v>
      </c>
      <c r="DD203" s="65">
        <f t="shared" si="418"/>
        <v>17.32</v>
      </c>
      <c r="DE203" s="65">
        <f t="shared" si="419"/>
        <v>15.64</v>
      </c>
      <c r="DF203" s="65">
        <f t="shared" si="420"/>
        <v>17.32</v>
      </c>
      <c r="DG203" s="65">
        <f t="shared" si="421"/>
        <v>16.760000000000002</v>
      </c>
      <c r="DH203" s="65">
        <f t="shared" si="422"/>
        <v>17.32</v>
      </c>
      <c r="DI203" s="65">
        <f t="shared" si="423"/>
        <v>16.760000000000002</v>
      </c>
      <c r="DJ203" s="65">
        <f t="shared" si="424"/>
        <v>17.32</v>
      </c>
      <c r="DK203" s="65">
        <f t="shared" si="425"/>
        <v>17.32</v>
      </c>
      <c r="DL203" s="290">
        <v>8.76</v>
      </c>
      <c r="DM203" s="291"/>
      <c r="DN203" s="66"/>
      <c r="DO203" s="66"/>
      <c r="DP203" s="66">
        <f t="shared" si="426"/>
        <v>144.52000000000001</v>
      </c>
      <c r="DQ203" s="65">
        <f t="shared" si="427"/>
        <v>3058.26</v>
      </c>
      <c r="DR203" s="114">
        <f t="shared" si="428"/>
        <v>-1925.5700000000002</v>
      </c>
      <c r="DS203" s="279"/>
      <c r="DT203" s="279"/>
    </row>
    <row r="204" spans="2:124" s="78" customFormat="1" ht="14.25" customHeight="1" x14ac:dyDescent="0.2">
      <c r="B204" s="10">
        <v>41534</v>
      </c>
      <c r="C204" s="11" t="s">
        <v>243</v>
      </c>
      <c r="D204" s="18" t="s">
        <v>244</v>
      </c>
      <c r="E204" s="18" t="s">
        <v>118</v>
      </c>
      <c r="F204" s="11" t="s">
        <v>245</v>
      </c>
      <c r="G204" s="65">
        <v>2558.08</v>
      </c>
      <c r="H204" s="65">
        <f t="shared" si="218"/>
        <v>255.80799999999999</v>
      </c>
      <c r="I204" s="65">
        <f t="shared" si="216"/>
        <v>2302.2719999999999</v>
      </c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>
        <f t="shared" si="387"/>
        <v>0</v>
      </c>
      <c r="AK204" s="65">
        <v>0</v>
      </c>
      <c r="AL204" s="65"/>
      <c r="AM204" s="65">
        <v>2302.27</v>
      </c>
      <c r="AN204" s="65">
        <v>2302.27</v>
      </c>
      <c r="AO204" s="128"/>
      <c r="AP204" s="65"/>
      <c r="AQ204" s="65"/>
      <c r="AR204" s="65"/>
      <c r="AS204" s="65"/>
      <c r="AT204" s="65">
        <f>ROUND((I204/5/365*13),2)</f>
        <v>16.399999999999999</v>
      </c>
      <c r="AU204" s="65">
        <f t="shared" si="322"/>
        <v>39.11</v>
      </c>
      <c r="AV204" s="65">
        <f t="shared" si="323"/>
        <v>37.85</v>
      </c>
      <c r="AW204" s="65">
        <f t="shared" si="324"/>
        <v>39.11</v>
      </c>
      <c r="AX204" s="65">
        <f t="shared" si="388"/>
        <v>4737.0099999999993</v>
      </c>
      <c r="AY204" s="65">
        <f t="shared" si="389"/>
        <v>4737.01</v>
      </c>
      <c r="AZ204" s="65">
        <f t="shared" si="390"/>
        <v>39.11</v>
      </c>
      <c r="BA204" s="65">
        <f t="shared" si="391"/>
        <v>35.32</v>
      </c>
      <c r="BB204" s="65">
        <f t="shared" si="329"/>
        <v>39.11</v>
      </c>
      <c r="BC204" s="65">
        <f t="shared" si="392"/>
        <v>37.85</v>
      </c>
      <c r="BD204" s="65">
        <f t="shared" si="331"/>
        <v>39.11</v>
      </c>
      <c r="BE204" s="65">
        <f t="shared" si="332"/>
        <v>37.85</v>
      </c>
      <c r="BF204" s="65">
        <f t="shared" si="333"/>
        <v>39.11</v>
      </c>
      <c r="BG204" s="65">
        <f t="shared" si="393"/>
        <v>39.11</v>
      </c>
      <c r="BH204" s="65">
        <f t="shared" si="394"/>
        <v>37.85</v>
      </c>
      <c r="BI204" s="65">
        <f t="shared" si="336"/>
        <v>39.11</v>
      </c>
      <c r="BJ204" s="65">
        <f t="shared" si="337"/>
        <v>37.85</v>
      </c>
      <c r="BK204" s="65">
        <f t="shared" si="338"/>
        <v>39.11</v>
      </c>
      <c r="BL204" s="65">
        <f t="shared" si="395"/>
        <v>460.49000000000007</v>
      </c>
      <c r="BM204" s="65">
        <f t="shared" si="396"/>
        <v>5197.5</v>
      </c>
      <c r="BN204" s="65">
        <f t="shared" si="397"/>
        <v>39.11</v>
      </c>
      <c r="BO204" s="65">
        <f t="shared" si="398"/>
        <v>35.32</v>
      </c>
      <c r="BP204" s="65">
        <f t="shared" si="343"/>
        <v>39.11</v>
      </c>
      <c r="BQ204" s="65">
        <f t="shared" si="399"/>
        <v>37.85</v>
      </c>
      <c r="BR204" s="65">
        <f t="shared" si="345"/>
        <v>39.11</v>
      </c>
      <c r="BS204" s="65">
        <f t="shared" si="346"/>
        <v>37.85</v>
      </c>
      <c r="BT204" s="65">
        <f t="shared" si="347"/>
        <v>39.11</v>
      </c>
      <c r="BU204" s="65">
        <f t="shared" si="400"/>
        <v>39.11</v>
      </c>
      <c r="BV204" s="65">
        <f t="shared" si="401"/>
        <v>37.85</v>
      </c>
      <c r="BW204" s="65">
        <f t="shared" si="350"/>
        <v>39.11</v>
      </c>
      <c r="BX204" s="65">
        <f t="shared" si="351"/>
        <v>37.85</v>
      </c>
      <c r="BY204" s="65">
        <f t="shared" si="352"/>
        <v>39.11</v>
      </c>
      <c r="BZ204" s="65">
        <f t="shared" si="402"/>
        <v>460.49000000000007</v>
      </c>
      <c r="CA204" s="65">
        <f t="shared" si="403"/>
        <v>5657.99</v>
      </c>
      <c r="CB204" s="65">
        <f t="shared" si="404"/>
        <v>39.11</v>
      </c>
      <c r="CC204" s="65">
        <f t="shared" si="405"/>
        <v>36.58</v>
      </c>
      <c r="CD204" s="65">
        <f t="shared" si="357"/>
        <v>39.11</v>
      </c>
      <c r="CE204" s="65">
        <f t="shared" si="406"/>
        <v>37.85</v>
      </c>
      <c r="CF204" s="65">
        <f t="shared" si="359"/>
        <v>39.11</v>
      </c>
      <c r="CG204" s="65">
        <f t="shared" si="360"/>
        <v>37.85</v>
      </c>
      <c r="CH204" s="65">
        <f t="shared" si="361"/>
        <v>39.11</v>
      </c>
      <c r="CI204" s="65">
        <f t="shared" si="407"/>
        <v>39.11</v>
      </c>
      <c r="CJ204" s="65">
        <f t="shared" si="408"/>
        <v>37.85</v>
      </c>
      <c r="CK204" s="65">
        <f t="shared" si="364"/>
        <v>39.11</v>
      </c>
      <c r="CL204" s="65">
        <f t="shared" si="365"/>
        <v>37.85</v>
      </c>
      <c r="CM204" s="65">
        <f t="shared" si="366"/>
        <v>39.11</v>
      </c>
      <c r="CN204" s="65">
        <f t="shared" si="409"/>
        <v>461.75000000000006</v>
      </c>
      <c r="CO204" s="66">
        <f t="shared" si="410"/>
        <v>6119.74</v>
      </c>
      <c r="CP204" s="65">
        <f t="shared" si="411"/>
        <v>39.11</v>
      </c>
      <c r="CQ204" s="65">
        <f t="shared" si="412"/>
        <v>35.32</v>
      </c>
      <c r="CR204" s="65">
        <f t="shared" si="371"/>
        <v>39.11</v>
      </c>
      <c r="CS204" s="65">
        <f t="shared" si="413"/>
        <v>37.85</v>
      </c>
      <c r="CT204" s="67">
        <f t="shared" si="373"/>
        <v>39.11</v>
      </c>
      <c r="CU204" s="65">
        <f t="shared" si="374"/>
        <v>37.85</v>
      </c>
      <c r="CV204" s="65">
        <f t="shared" si="375"/>
        <v>39.11</v>
      </c>
      <c r="CW204" s="65">
        <f t="shared" si="414"/>
        <v>39.11</v>
      </c>
      <c r="CX204" s="65">
        <f t="shared" si="415"/>
        <v>37.85</v>
      </c>
      <c r="CY204" s="65">
        <f t="shared" si="378"/>
        <v>39.11</v>
      </c>
      <c r="CZ204" s="65">
        <f t="shared" si="379"/>
        <v>37.85</v>
      </c>
      <c r="DA204" s="65">
        <f t="shared" si="380"/>
        <v>39.11</v>
      </c>
      <c r="DB204" s="66">
        <f t="shared" si="416"/>
        <v>460.49000000000007</v>
      </c>
      <c r="DC204" s="66">
        <f t="shared" si="417"/>
        <v>6580.23</v>
      </c>
      <c r="DD204" s="65">
        <f t="shared" si="418"/>
        <v>39.11</v>
      </c>
      <c r="DE204" s="65">
        <f t="shared" si="419"/>
        <v>35.32</v>
      </c>
      <c r="DF204" s="65">
        <f t="shared" si="420"/>
        <v>39.11</v>
      </c>
      <c r="DG204" s="65">
        <f t="shared" si="421"/>
        <v>37.85</v>
      </c>
      <c r="DH204" s="65">
        <f t="shared" si="422"/>
        <v>39.11</v>
      </c>
      <c r="DI204" s="65">
        <f t="shared" si="423"/>
        <v>37.85</v>
      </c>
      <c r="DJ204" s="65">
        <f t="shared" si="424"/>
        <v>39.11</v>
      </c>
      <c r="DK204" s="65">
        <f t="shared" si="425"/>
        <v>39.11</v>
      </c>
      <c r="DL204" s="290">
        <v>20.010000000000002</v>
      </c>
      <c r="DM204" s="291"/>
      <c r="DN204" s="66"/>
      <c r="DO204" s="66"/>
      <c r="DP204" s="66">
        <f t="shared" si="426"/>
        <v>326.58</v>
      </c>
      <c r="DQ204" s="65">
        <f t="shared" si="427"/>
        <v>6906.81</v>
      </c>
      <c r="DR204" s="114">
        <f t="shared" si="428"/>
        <v>-4348.7300000000005</v>
      </c>
      <c r="DS204" s="279"/>
      <c r="DT204" s="279"/>
    </row>
    <row r="205" spans="2:124" s="78" customFormat="1" ht="116.25" customHeight="1" x14ac:dyDescent="0.2">
      <c r="B205" s="10">
        <v>41547</v>
      </c>
      <c r="C205" s="11" t="s">
        <v>246</v>
      </c>
      <c r="D205" s="18" t="s">
        <v>247</v>
      </c>
      <c r="E205" s="18" t="s">
        <v>213</v>
      </c>
      <c r="F205" s="11" t="s">
        <v>248</v>
      </c>
      <c r="G205" s="65">
        <v>1398</v>
      </c>
      <c r="H205" s="65">
        <f t="shared" si="218"/>
        <v>139.80000000000001</v>
      </c>
      <c r="I205" s="65">
        <f t="shared" si="216"/>
        <v>1258.2</v>
      </c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>
        <f t="shared" si="387"/>
        <v>0</v>
      </c>
      <c r="AK205" s="65">
        <v>0</v>
      </c>
      <c r="AL205" s="65"/>
      <c r="AM205" s="65">
        <v>1258.2</v>
      </c>
      <c r="AN205" s="65">
        <v>1258.2</v>
      </c>
      <c r="AO205" s="128"/>
      <c r="AP205" s="65"/>
      <c r="AQ205" s="65"/>
      <c r="AR205" s="65"/>
      <c r="AS205" s="65"/>
      <c r="AT205" s="65">
        <f>ROUND((I205/5/365*1),2)</f>
        <v>0.69</v>
      </c>
      <c r="AU205" s="65">
        <f t="shared" si="322"/>
        <v>21.37</v>
      </c>
      <c r="AV205" s="65">
        <f t="shared" si="323"/>
        <v>20.68</v>
      </c>
      <c r="AW205" s="65">
        <f t="shared" si="324"/>
        <v>21.37</v>
      </c>
      <c r="AX205" s="65">
        <f t="shared" si="388"/>
        <v>2580.5099999999998</v>
      </c>
      <c r="AY205" s="65">
        <f t="shared" si="389"/>
        <v>2580.5100000000002</v>
      </c>
      <c r="AZ205" s="65">
        <f t="shared" si="390"/>
        <v>21.37</v>
      </c>
      <c r="BA205" s="65">
        <f t="shared" si="391"/>
        <v>19.3</v>
      </c>
      <c r="BB205" s="65">
        <f t="shared" si="329"/>
        <v>21.37</v>
      </c>
      <c r="BC205" s="65">
        <f t="shared" si="392"/>
        <v>20.68</v>
      </c>
      <c r="BD205" s="65">
        <f t="shared" si="331"/>
        <v>21.37</v>
      </c>
      <c r="BE205" s="65">
        <f t="shared" si="332"/>
        <v>20.68</v>
      </c>
      <c r="BF205" s="65">
        <f t="shared" si="333"/>
        <v>21.37</v>
      </c>
      <c r="BG205" s="65">
        <f t="shared" si="393"/>
        <v>21.37</v>
      </c>
      <c r="BH205" s="65">
        <f t="shared" si="394"/>
        <v>20.68</v>
      </c>
      <c r="BI205" s="65">
        <f t="shared" si="336"/>
        <v>21.37</v>
      </c>
      <c r="BJ205" s="65">
        <f t="shared" si="337"/>
        <v>20.68</v>
      </c>
      <c r="BK205" s="65">
        <f t="shared" si="338"/>
        <v>21.37</v>
      </c>
      <c r="BL205" s="65">
        <f t="shared" si="395"/>
        <v>251.61000000000004</v>
      </c>
      <c r="BM205" s="65">
        <f t="shared" si="396"/>
        <v>2832.12</v>
      </c>
      <c r="BN205" s="65">
        <f t="shared" si="397"/>
        <v>21.37</v>
      </c>
      <c r="BO205" s="65">
        <f t="shared" si="398"/>
        <v>19.3</v>
      </c>
      <c r="BP205" s="65">
        <f t="shared" si="343"/>
        <v>21.37</v>
      </c>
      <c r="BQ205" s="65">
        <f t="shared" si="399"/>
        <v>20.68</v>
      </c>
      <c r="BR205" s="65">
        <f t="shared" si="345"/>
        <v>21.37</v>
      </c>
      <c r="BS205" s="65">
        <f t="shared" si="346"/>
        <v>20.68</v>
      </c>
      <c r="BT205" s="65">
        <f t="shared" si="347"/>
        <v>21.37</v>
      </c>
      <c r="BU205" s="65">
        <f t="shared" si="400"/>
        <v>21.37</v>
      </c>
      <c r="BV205" s="65">
        <f t="shared" si="401"/>
        <v>20.68</v>
      </c>
      <c r="BW205" s="65">
        <f t="shared" si="350"/>
        <v>21.37</v>
      </c>
      <c r="BX205" s="65">
        <f t="shared" si="351"/>
        <v>20.68</v>
      </c>
      <c r="BY205" s="65">
        <f t="shared" si="352"/>
        <v>21.37</v>
      </c>
      <c r="BZ205" s="65">
        <f t="shared" si="402"/>
        <v>251.61000000000004</v>
      </c>
      <c r="CA205" s="65">
        <f t="shared" si="403"/>
        <v>3083.73</v>
      </c>
      <c r="CB205" s="65">
        <f t="shared" si="404"/>
        <v>21.37</v>
      </c>
      <c r="CC205" s="65">
        <f t="shared" si="405"/>
        <v>19.989999999999998</v>
      </c>
      <c r="CD205" s="65">
        <f t="shared" si="357"/>
        <v>21.37</v>
      </c>
      <c r="CE205" s="65">
        <f t="shared" si="406"/>
        <v>20.68</v>
      </c>
      <c r="CF205" s="65">
        <f t="shared" si="359"/>
        <v>21.37</v>
      </c>
      <c r="CG205" s="65">
        <f t="shared" si="360"/>
        <v>20.68</v>
      </c>
      <c r="CH205" s="65">
        <f t="shared" si="361"/>
        <v>21.37</v>
      </c>
      <c r="CI205" s="65">
        <f t="shared" si="407"/>
        <v>21.37</v>
      </c>
      <c r="CJ205" s="65">
        <f t="shared" si="408"/>
        <v>20.68</v>
      </c>
      <c r="CK205" s="65">
        <f t="shared" si="364"/>
        <v>21.37</v>
      </c>
      <c r="CL205" s="65">
        <f t="shared" si="365"/>
        <v>20.68</v>
      </c>
      <c r="CM205" s="65">
        <f t="shared" si="366"/>
        <v>21.37</v>
      </c>
      <c r="CN205" s="65">
        <f t="shared" si="409"/>
        <v>252.30000000000004</v>
      </c>
      <c r="CO205" s="66">
        <f t="shared" si="410"/>
        <v>3336.03</v>
      </c>
      <c r="CP205" s="65">
        <f t="shared" si="411"/>
        <v>21.37</v>
      </c>
      <c r="CQ205" s="65">
        <f t="shared" si="412"/>
        <v>19.3</v>
      </c>
      <c r="CR205" s="65">
        <f t="shared" si="371"/>
        <v>21.37</v>
      </c>
      <c r="CS205" s="65">
        <f t="shared" si="413"/>
        <v>20.68</v>
      </c>
      <c r="CT205" s="67">
        <f t="shared" si="373"/>
        <v>21.37</v>
      </c>
      <c r="CU205" s="65">
        <f t="shared" si="374"/>
        <v>20.68</v>
      </c>
      <c r="CV205" s="65">
        <f t="shared" si="375"/>
        <v>21.37</v>
      </c>
      <c r="CW205" s="65">
        <f t="shared" si="414"/>
        <v>21.37</v>
      </c>
      <c r="CX205" s="65">
        <f t="shared" si="415"/>
        <v>20.68</v>
      </c>
      <c r="CY205" s="65">
        <f t="shared" si="378"/>
        <v>21.37</v>
      </c>
      <c r="CZ205" s="65">
        <f t="shared" si="379"/>
        <v>20.68</v>
      </c>
      <c r="DA205" s="65">
        <f t="shared" si="380"/>
        <v>21.37</v>
      </c>
      <c r="DB205" s="66">
        <f t="shared" si="416"/>
        <v>251.61000000000004</v>
      </c>
      <c r="DC205" s="66">
        <f t="shared" si="417"/>
        <v>3587.64</v>
      </c>
      <c r="DD205" s="65">
        <f t="shared" si="418"/>
        <v>21.37</v>
      </c>
      <c r="DE205" s="65">
        <f t="shared" si="419"/>
        <v>19.3</v>
      </c>
      <c r="DF205" s="65">
        <f t="shared" si="420"/>
        <v>21.37</v>
      </c>
      <c r="DG205" s="65">
        <f t="shared" si="421"/>
        <v>20.68</v>
      </c>
      <c r="DH205" s="65">
        <f t="shared" si="422"/>
        <v>21.37</v>
      </c>
      <c r="DI205" s="65">
        <f t="shared" si="423"/>
        <v>20.68</v>
      </c>
      <c r="DJ205" s="65">
        <f t="shared" si="424"/>
        <v>21.37</v>
      </c>
      <c r="DK205" s="65">
        <f t="shared" si="425"/>
        <v>21.37</v>
      </c>
      <c r="DL205" s="290">
        <v>19.45</v>
      </c>
      <c r="DM205" s="291"/>
      <c r="DN205" s="66"/>
      <c r="DO205" s="66"/>
      <c r="DP205" s="66">
        <f t="shared" si="426"/>
        <v>186.96</v>
      </c>
      <c r="DQ205" s="65">
        <f t="shared" si="427"/>
        <v>3774.6</v>
      </c>
      <c r="DR205" s="114">
        <f t="shared" si="428"/>
        <v>-2376.6</v>
      </c>
      <c r="DS205" s="279"/>
      <c r="DT205" s="279"/>
    </row>
    <row r="206" spans="2:124" s="78" customFormat="1" ht="117" customHeight="1" thickBot="1" x14ac:dyDescent="0.25">
      <c r="B206" s="169">
        <v>41547</v>
      </c>
      <c r="C206" s="150" t="s">
        <v>246</v>
      </c>
      <c r="D206" s="258" t="s">
        <v>249</v>
      </c>
      <c r="E206" s="258" t="s">
        <v>206</v>
      </c>
      <c r="F206" s="150" t="s">
        <v>250</v>
      </c>
      <c r="G206" s="116">
        <v>1398</v>
      </c>
      <c r="H206" s="116">
        <f t="shared" si="218"/>
        <v>139.80000000000001</v>
      </c>
      <c r="I206" s="116">
        <f t="shared" si="216"/>
        <v>1258.2</v>
      </c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>
        <f t="shared" si="387"/>
        <v>0</v>
      </c>
      <c r="AK206" s="116">
        <v>0</v>
      </c>
      <c r="AL206" s="116"/>
      <c r="AM206" s="116">
        <v>1258.2</v>
      </c>
      <c r="AN206" s="116">
        <v>1258.2</v>
      </c>
      <c r="AO206" s="128"/>
      <c r="AP206" s="65"/>
      <c r="AQ206" s="65"/>
      <c r="AR206" s="65"/>
      <c r="AS206" s="65"/>
      <c r="AT206" s="65">
        <f>ROUND((I206/5/365*1),2)</f>
        <v>0.69</v>
      </c>
      <c r="AU206" s="65">
        <f t="shared" si="322"/>
        <v>21.37</v>
      </c>
      <c r="AV206" s="65">
        <f t="shared" si="323"/>
        <v>20.68</v>
      </c>
      <c r="AW206" s="65">
        <f t="shared" si="324"/>
        <v>21.37</v>
      </c>
      <c r="AX206" s="65">
        <f t="shared" si="388"/>
        <v>2580.5099999999998</v>
      </c>
      <c r="AY206" s="65">
        <f t="shared" si="389"/>
        <v>2580.5100000000002</v>
      </c>
      <c r="AZ206" s="65">
        <f t="shared" si="390"/>
        <v>21.37</v>
      </c>
      <c r="BA206" s="65">
        <f t="shared" si="391"/>
        <v>19.3</v>
      </c>
      <c r="BB206" s="65">
        <f t="shared" si="329"/>
        <v>21.37</v>
      </c>
      <c r="BC206" s="65">
        <f t="shared" si="392"/>
        <v>20.68</v>
      </c>
      <c r="BD206" s="65">
        <f t="shared" si="331"/>
        <v>21.37</v>
      </c>
      <c r="BE206" s="65">
        <f t="shared" si="332"/>
        <v>20.68</v>
      </c>
      <c r="BF206" s="65">
        <f t="shared" si="333"/>
        <v>21.37</v>
      </c>
      <c r="BG206" s="65">
        <f t="shared" si="393"/>
        <v>21.37</v>
      </c>
      <c r="BH206" s="65">
        <f t="shared" si="394"/>
        <v>20.68</v>
      </c>
      <c r="BI206" s="65">
        <f t="shared" si="336"/>
        <v>21.37</v>
      </c>
      <c r="BJ206" s="65">
        <f t="shared" si="337"/>
        <v>20.68</v>
      </c>
      <c r="BK206" s="65">
        <f t="shared" si="338"/>
        <v>21.37</v>
      </c>
      <c r="BL206" s="65">
        <f t="shared" si="395"/>
        <v>251.61000000000004</v>
      </c>
      <c r="BM206" s="65">
        <f t="shared" si="396"/>
        <v>2832.12</v>
      </c>
      <c r="BN206" s="65">
        <f t="shared" si="397"/>
        <v>21.37</v>
      </c>
      <c r="BO206" s="65">
        <f t="shared" si="398"/>
        <v>19.3</v>
      </c>
      <c r="BP206" s="65">
        <f t="shared" si="343"/>
        <v>21.37</v>
      </c>
      <c r="BQ206" s="65">
        <f t="shared" si="399"/>
        <v>20.68</v>
      </c>
      <c r="BR206" s="65">
        <f t="shared" si="345"/>
        <v>21.37</v>
      </c>
      <c r="BS206" s="65">
        <f t="shared" si="346"/>
        <v>20.68</v>
      </c>
      <c r="BT206" s="65">
        <f t="shared" si="347"/>
        <v>21.37</v>
      </c>
      <c r="BU206" s="65">
        <f t="shared" si="400"/>
        <v>21.37</v>
      </c>
      <c r="BV206" s="65">
        <f t="shared" si="401"/>
        <v>20.68</v>
      </c>
      <c r="BW206" s="65">
        <f t="shared" si="350"/>
        <v>21.37</v>
      </c>
      <c r="BX206" s="65">
        <f t="shared" si="351"/>
        <v>20.68</v>
      </c>
      <c r="BY206" s="65">
        <f t="shared" si="352"/>
        <v>21.37</v>
      </c>
      <c r="BZ206" s="65">
        <f t="shared" si="402"/>
        <v>251.61000000000004</v>
      </c>
      <c r="CA206" s="65">
        <f t="shared" si="403"/>
        <v>3083.73</v>
      </c>
      <c r="CB206" s="65">
        <f t="shared" si="404"/>
        <v>21.37</v>
      </c>
      <c r="CC206" s="65">
        <f t="shared" si="405"/>
        <v>19.989999999999998</v>
      </c>
      <c r="CD206" s="65">
        <f t="shared" si="357"/>
        <v>21.37</v>
      </c>
      <c r="CE206" s="65">
        <f t="shared" si="406"/>
        <v>20.68</v>
      </c>
      <c r="CF206" s="65">
        <f t="shared" si="359"/>
        <v>21.37</v>
      </c>
      <c r="CG206" s="65">
        <f t="shared" si="360"/>
        <v>20.68</v>
      </c>
      <c r="CH206" s="65">
        <f t="shared" si="361"/>
        <v>21.37</v>
      </c>
      <c r="CI206" s="65">
        <f t="shared" si="407"/>
        <v>21.37</v>
      </c>
      <c r="CJ206" s="65">
        <f t="shared" si="408"/>
        <v>20.68</v>
      </c>
      <c r="CK206" s="65">
        <f t="shared" si="364"/>
        <v>21.37</v>
      </c>
      <c r="CL206" s="65">
        <f t="shared" si="365"/>
        <v>20.68</v>
      </c>
      <c r="CM206" s="65">
        <f t="shared" si="366"/>
        <v>21.37</v>
      </c>
      <c r="CN206" s="65">
        <f t="shared" si="409"/>
        <v>252.30000000000004</v>
      </c>
      <c r="CO206" s="66">
        <f t="shared" si="410"/>
        <v>3336.03</v>
      </c>
      <c r="CP206" s="65">
        <f t="shared" si="411"/>
        <v>21.37</v>
      </c>
      <c r="CQ206" s="65">
        <f t="shared" si="412"/>
        <v>19.3</v>
      </c>
      <c r="CR206" s="65">
        <f t="shared" si="371"/>
        <v>21.37</v>
      </c>
      <c r="CS206" s="65">
        <f t="shared" si="413"/>
        <v>20.68</v>
      </c>
      <c r="CT206" s="67">
        <f t="shared" si="373"/>
        <v>21.37</v>
      </c>
      <c r="CU206" s="65">
        <f t="shared" si="374"/>
        <v>20.68</v>
      </c>
      <c r="CV206" s="65">
        <f t="shared" si="375"/>
        <v>21.37</v>
      </c>
      <c r="CW206" s="65">
        <f t="shared" si="414"/>
        <v>21.37</v>
      </c>
      <c r="CX206" s="65">
        <f t="shared" si="415"/>
        <v>20.68</v>
      </c>
      <c r="CY206" s="65">
        <f t="shared" si="378"/>
        <v>21.37</v>
      </c>
      <c r="CZ206" s="65">
        <f t="shared" si="379"/>
        <v>20.68</v>
      </c>
      <c r="DA206" s="65">
        <f t="shared" si="380"/>
        <v>21.37</v>
      </c>
      <c r="DB206" s="66">
        <f t="shared" si="416"/>
        <v>251.61000000000004</v>
      </c>
      <c r="DC206" s="66">
        <f t="shared" si="417"/>
        <v>3587.64</v>
      </c>
      <c r="DD206" s="65">
        <f t="shared" si="418"/>
        <v>21.37</v>
      </c>
      <c r="DE206" s="65">
        <f t="shared" si="419"/>
        <v>19.3</v>
      </c>
      <c r="DF206" s="65">
        <f t="shared" si="420"/>
        <v>21.37</v>
      </c>
      <c r="DG206" s="65">
        <f t="shared" si="421"/>
        <v>20.68</v>
      </c>
      <c r="DH206" s="65">
        <f t="shared" si="422"/>
        <v>21.37</v>
      </c>
      <c r="DI206" s="65">
        <f t="shared" si="423"/>
        <v>20.68</v>
      </c>
      <c r="DJ206" s="65">
        <f t="shared" si="424"/>
        <v>21.37</v>
      </c>
      <c r="DK206" s="65">
        <f t="shared" si="425"/>
        <v>21.37</v>
      </c>
      <c r="DL206" s="290">
        <v>19.45</v>
      </c>
      <c r="DM206" s="291"/>
      <c r="DN206" s="66"/>
      <c r="DO206" s="66"/>
      <c r="DP206" s="66">
        <f t="shared" si="426"/>
        <v>186.96</v>
      </c>
      <c r="DQ206" s="65">
        <f t="shared" si="427"/>
        <v>3774.6</v>
      </c>
      <c r="DR206" s="114">
        <f t="shared" si="428"/>
        <v>-2376.6</v>
      </c>
      <c r="DS206" s="279"/>
      <c r="DT206" s="279"/>
    </row>
    <row r="207" spans="2:124" s="43" customFormat="1" ht="15" customHeight="1" thickBot="1" x14ac:dyDescent="0.3">
      <c r="B207" s="292" t="s">
        <v>499</v>
      </c>
      <c r="C207" s="261"/>
      <c r="D207" s="261"/>
      <c r="E207" s="293"/>
      <c r="F207" s="293"/>
      <c r="G207" s="264">
        <f>SUM(G97:G206)</f>
        <v>240258.18</v>
      </c>
      <c r="H207" s="264">
        <f>SUM(H97:H206)</f>
        <v>24025.818000000025</v>
      </c>
      <c r="I207" s="264">
        <f>SUM(I97:I206)</f>
        <v>216232.3619999997</v>
      </c>
      <c r="J207" s="264">
        <f t="shared" ref="J207:Q207" si="429">SUM(J97:J139)</f>
        <v>0</v>
      </c>
      <c r="K207" s="264">
        <f t="shared" si="429"/>
        <v>0</v>
      </c>
      <c r="L207" s="264">
        <f t="shared" si="429"/>
        <v>0</v>
      </c>
      <c r="M207" s="264">
        <f t="shared" si="429"/>
        <v>0</v>
      </c>
      <c r="N207" s="264">
        <f t="shared" si="429"/>
        <v>0</v>
      </c>
      <c r="O207" s="264">
        <f t="shared" si="429"/>
        <v>0</v>
      </c>
      <c r="P207" s="264">
        <f t="shared" si="429"/>
        <v>0</v>
      </c>
      <c r="Q207" s="264">
        <f t="shared" si="429"/>
        <v>0</v>
      </c>
      <c r="R207" s="264">
        <f t="shared" ref="R207:AG207" si="430">SUM(R97:R155)</f>
        <v>2.42</v>
      </c>
      <c r="S207" s="264">
        <f t="shared" si="430"/>
        <v>2465.14</v>
      </c>
      <c r="T207" s="264">
        <f t="shared" si="430"/>
        <v>4203.49</v>
      </c>
      <c r="U207" s="264">
        <f t="shared" si="430"/>
        <v>4203.49</v>
      </c>
      <c r="V207" s="264">
        <f t="shared" si="430"/>
        <v>4203.5099999999993</v>
      </c>
      <c r="W207" s="264">
        <f t="shared" si="430"/>
        <v>18635.88</v>
      </c>
      <c r="X207" s="264">
        <f t="shared" si="430"/>
        <v>9234.4699999999993</v>
      </c>
      <c r="Y207" s="264">
        <f t="shared" si="430"/>
        <v>12449.050000000001</v>
      </c>
      <c r="Z207" s="264">
        <f t="shared" si="430"/>
        <v>14888.420000000004</v>
      </c>
      <c r="AA207" s="264">
        <f t="shared" si="430"/>
        <v>18877.749999999996</v>
      </c>
      <c r="AB207" s="264">
        <f t="shared" si="430"/>
        <v>16044.770000000002</v>
      </c>
      <c r="AC207" s="264">
        <f t="shared" si="430"/>
        <v>11334.760000000007</v>
      </c>
      <c r="AD207" s="264">
        <f t="shared" si="430"/>
        <v>8095.3400000000056</v>
      </c>
      <c r="AE207" s="264">
        <f t="shared" si="430"/>
        <v>5665.6700000000037</v>
      </c>
      <c r="AF207" s="264">
        <f t="shared" si="430"/>
        <v>4275.6500000000015</v>
      </c>
      <c r="AG207" s="264">
        <f t="shared" si="430"/>
        <v>636.67999999999984</v>
      </c>
      <c r="AH207" s="264"/>
      <c r="AI207" s="264"/>
      <c r="AJ207" s="264"/>
      <c r="AK207" s="264">
        <f>SUM(AK97:AK200)</f>
        <v>208355.4299999997</v>
      </c>
      <c r="AL207" s="264">
        <f>SUM(AL97:AL200)</f>
        <v>206014.30999999971</v>
      </c>
      <c r="AM207" s="264">
        <f>SUM(AM97:AM206)</f>
        <v>216232.35999999975</v>
      </c>
      <c r="AN207" s="266">
        <f>SUM(AN97:AN206)</f>
        <v>216232.35999999975</v>
      </c>
    </row>
    <row r="208" spans="2:124" s="43" customFormat="1" ht="22.5" customHeight="1" x14ac:dyDescent="0.25">
      <c r="B208" s="131" t="s">
        <v>912</v>
      </c>
      <c r="C208" s="132" t="s">
        <v>913</v>
      </c>
      <c r="D208" s="133" t="s">
        <v>914</v>
      </c>
      <c r="E208" s="294" t="s">
        <v>103</v>
      </c>
      <c r="F208" s="294" t="s">
        <v>915</v>
      </c>
      <c r="G208" s="252">
        <v>3205</v>
      </c>
      <c r="H208" s="252">
        <f>(G208*0.1)</f>
        <v>320.5</v>
      </c>
      <c r="I208" s="252">
        <f>(G208*0.9)</f>
        <v>2884.5</v>
      </c>
      <c r="J208" s="252">
        <v>0</v>
      </c>
      <c r="K208" s="252">
        <v>0</v>
      </c>
      <c r="L208" s="252">
        <v>0</v>
      </c>
      <c r="M208" s="252">
        <v>0</v>
      </c>
      <c r="N208" s="252">
        <v>0</v>
      </c>
      <c r="O208" s="252">
        <v>0</v>
      </c>
      <c r="P208" s="252">
        <v>0</v>
      </c>
      <c r="Q208" s="252">
        <v>0</v>
      </c>
      <c r="R208" s="252">
        <v>0</v>
      </c>
      <c r="S208" s="252">
        <v>0</v>
      </c>
      <c r="T208" s="252">
        <v>0</v>
      </c>
      <c r="U208" s="252">
        <v>0</v>
      </c>
      <c r="V208" s="252">
        <v>0</v>
      </c>
      <c r="W208" s="252">
        <v>0</v>
      </c>
      <c r="X208" s="252">
        <v>0</v>
      </c>
      <c r="Y208" s="252">
        <v>74.28</v>
      </c>
      <c r="Z208" s="252">
        <v>576.91</v>
      </c>
      <c r="AA208" s="252">
        <v>576.94000000000005</v>
      </c>
      <c r="AB208" s="252">
        <v>578.52</v>
      </c>
      <c r="AC208" s="252">
        <v>576.94000000000005</v>
      </c>
      <c r="AD208" s="252">
        <v>500.91</v>
      </c>
      <c r="AE208" s="252">
        <v>0</v>
      </c>
      <c r="AF208" s="253">
        <v>0</v>
      </c>
      <c r="AG208" s="252">
        <v>0</v>
      </c>
      <c r="AH208" s="252"/>
      <c r="AI208" s="252"/>
      <c r="AJ208" s="252"/>
      <c r="AK208" s="252">
        <f t="shared" ref="AK208:AL209" si="431">SUM(Y208:AD208)</f>
        <v>2884.5</v>
      </c>
      <c r="AL208" s="252">
        <f t="shared" si="431"/>
        <v>2810.22</v>
      </c>
      <c r="AM208" s="252">
        <v>2884.5</v>
      </c>
      <c r="AN208" s="253">
        <v>2884.5</v>
      </c>
    </row>
    <row r="209" spans="2:113" s="43" customFormat="1" thickBot="1" x14ac:dyDescent="0.3">
      <c r="B209" s="295" t="s">
        <v>50</v>
      </c>
      <c r="C209" s="234" t="s">
        <v>916</v>
      </c>
      <c r="D209" s="235" t="s">
        <v>917</v>
      </c>
      <c r="E209" s="236" t="s">
        <v>103</v>
      </c>
      <c r="F209" s="236" t="s">
        <v>918</v>
      </c>
      <c r="G209" s="237">
        <v>1130</v>
      </c>
      <c r="H209" s="237">
        <f>(G209*0.1)</f>
        <v>113</v>
      </c>
      <c r="I209" s="237">
        <f>(G209*0.9)</f>
        <v>1017</v>
      </c>
      <c r="J209" s="237">
        <v>0</v>
      </c>
      <c r="K209" s="237">
        <v>0</v>
      </c>
      <c r="L209" s="237">
        <v>0</v>
      </c>
      <c r="M209" s="237">
        <v>0</v>
      </c>
      <c r="N209" s="237">
        <v>0</v>
      </c>
      <c r="O209" s="237">
        <v>0</v>
      </c>
      <c r="P209" s="237">
        <v>0</v>
      </c>
      <c r="Q209" s="237">
        <v>0</v>
      </c>
      <c r="R209" s="237">
        <v>0</v>
      </c>
      <c r="S209" s="237">
        <v>0</v>
      </c>
      <c r="T209" s="237">
        <v>0</v>
      </c>
      <c r="U209" s="237">
        <v>0</v>
      </c>
      <c r="V209" s="237">
        <v>0</v>
      </c>
      <c r="W209" s="237">
        <v>0</v>
      </c>
      <c r="X209" s="237">
        <v>0</v>
      </c>
      <c r="Y209" s="237">
        <v>7.24</v>
      </c>
      <c r="Z209" s="237">
        <v>203.44</v>
      </c>
      <c r="AA209" s="237">
        <v>203.44</v>
      </c>
      <c r="AB209" s="237">
        <v>204</v>
      </c>
      <c r="AC209" s="237">
        <v>203.44</v>
      </c>
      <c r="AD209" s="237">
        <v>195.44</v>
      </c>
      <c r="AE209" s="237">
        <v>0</v>
      </c>
      <c r="AF209" s="238">
        <v>0</v>
      </c>
      <c r="AG209" s="237">
        <v>0</v>
      </c>
      <c r="AH209" s="237"/>
      <c r="AI209" s="237"/>
      <c r="AJ209" s="237"/>
      <c r="AK209" s="237">
        <f t="shared" si="431"/>
        <v>1017</v>
      </c>
      <c r="AL209" s="237">
        <f t="shared" si="431"/>
        <v>1009.76</v>
      </c>
      <c r="AM209" s="237">
        <v>1017</v>
      </c>
      <c r="AN209" s="237">
        <v>1017</v>
      </c>
    </row>
    <row r="210" spans="2:113" s="43" customFormat="1" ht="15" customHeight="1" x14ac:dyDescent="0.25">
      <c r="B210" s="296" t="s">
        <v>499</v>
      </c>
      <c r="C210" s="241"/>
      <c r="D210" s="242"/>
      <c r="E210" s="243"/>
      <c r="F210" s="243"/>
      <c r="G210" s="244">
        <f>SUM(G208:G209)</f>
        <v>4335</v>
      </c>
      <c r="H210" s="244">
        <f t="shared" ref="H210:AN210" si="432">SUM(H208:H209)</f>
        <v>433.5</v>
      </c>
      <c r="I210" s="244">
        <f t="shared" si="432"/>
        <v>3901.5</v>
      </c>
      <c r="J210" s="244">
        <f t="shared" si="432"/>
        <v>0</v>
      </c>
      <c r="K210" s="244">
        <f t="shared" si="432"/>
        <v>0</v>
      </c>
      <c r="L210" s="244">
        <f t="shared" si="432"/>
        <v>0</v>
      </c>
      <c r="M210" s="244">
        <f t="shared" si="432"/>
        <v>0</v>
      </c>
      <c r="N210" s="244">
        <f t="shared" si="432"/>
        <v>0</v>
      </c>
      <c r="O210" s="244">
        <f t="shared" si="432"/>
        <v>0</v>
      </c>
      <c r="P210" s="244">
        <f t="shared" si="432"/>
        <v>0</v>
      </c>
      <c r="Q210" s="244">
        <f t="shared" si="432"/>
        <v>0</v>
      </c>
      <c r="R210" s="244">
        <f t="shared" si="432"/>
        <v>0</v>
      </c>
      <c r="S210" s="244">
        <f t="shared" si="432"/>
        <v>0</v>
      </c>
      <c r="T210" s="244">
        <f t="shared" si="432"/>
        <v>0</v>
      </c>
      <c r="U210" s="244">
        <f t="shared" si="432"/>
        <v>0</v>
      </c>
      <c r="V210" s="244">
        <f t="shared" si="432"/>
        <v>0</v>
      </c>
      <c r="W210" s="244">
        <f t="shared" si="432"/>
        <v>0</v>
      </c>
      <c r="X210" s="244">
        <f t="shared" si="432"/>
        <v>0</v>
      </c>
      <c r="Y210" s="244">
        <f t="shared" si="432"/>
        <v>81.52</v>
      </c>
      <c r="Z210" s="244">
        <f t="shared" si="432"/>
        <v>780.34999999999991</v>
      </c>
      <c r="AA210" s="244">
        <f t="shared" si="432"/>
        <v>780.38000000000011</v>
      </c>
      <c r="AB210" s="244">
        <f t="shared" si="432"/>
        <v>782.52</v>
      </c>
      <c r="AC210" s="244">
        <f t="shared" si="432"/>
        <v>780.38000000000011</v>
      </c>
      <c r="AD210" s="244">
        <f t="shared" si="432"/>
        <v>696.35</v>
      </c>
      <c r="AE210" s="244">
        <f t="shared" si="432"/>
        <v>0</v>
      </c>
      <c r="AF210" s="244">
        <f t="shared" si="432"/>
        <v>0</v>
      </c>
      <c r="AG210" s="244">
        <f t="shared" si="432"/>
        <v>0</v>
      </c>
      <c r="AH210" s="244"/>
      <c r="AI210" s="244"/>
      <c r="AJ210" s="244"/>
      <c r="AK210" s="244">
        <f t="shared" si="432"/>
        <v>3901.5</v>
      </c>
      <c r="AL210" s="244">
        <f t="shared" si="432"/>
        <v>3819.9799999999996</v>
      </c>
      <c r="AM210" s="244">
        <f t="shared" si="432"/>
        <v>3901.5</v>
      </c>
      <c r="AN210" s="245">
        <f t="shared" si="432"/>
        <v>3901.5</v>
      </c>
    </row>
    <row r="211" spans="2:113" ht="15" customHeight="1" thickBot="1" x14ac:dyDescent="0.25">
      <c r="B211" s="297" t="s">
        <v>919</v>
      </c>
      <c r="C211" s="298"/>
      <c r="D211" s="299"/>
      <c r="E211" s="300"/>
      <c r="F211" s="300"/>
      <c r="G211" s="301">
        <f t="shared" ref="G211:AG211" si="433">ROUND((G23+G37+G95+G207+G210),2)</f>
        <v>572916.31999999995</v>
      </c>
      <c r="H211" s="301">
        <f t="shared" si="433"/>
        <v>57291.63</v>
      </c>
      <c r="I211" s="301">
        <f t="shared" si="433"/>
        <v>515625.57</v>
      </c>
      <c r="J211" s="301">
        <f t="shared" si="433"/>
        <v>0</v>
      </c>
      <c r="K211" s="301">
        <f t="shared" si="433"/>
        <v>417.3</v>
      </c>
      <c r="L211" s="301">
        <f t="shared" si="433"/>
        <v>503.37</v>
      </c>
      <c r="M211" s="301">
        <f t="shared" si="433"/>
        <v>558.1</v>
      </c>
      <c r="N211" s="301">
        <f t="shared" si="433"/>
        <v>633.16999999999996</v>
      </c>
      <c r="O211" s="301">
        <f t="shared" si="433"/>
        <v>661.91</v>
      </c>
      <c r="P211" s="301">
        <f t="shared" si="433"/>
        <v>4612.93</v>
      </c>
      <c r="Q211" s="301">
        <f t="shared" si="433"/>
        <v>42234.73</v>
      </c>
      <c r="R211" s="301">
        <f t="shared" si="433"/>
        <v>48611.41</v>
      </c>
      <c r="S211" s="301">
        <f t="shared" si="433"/>
        <v>55612.3</v>
      </c>
      <c r="T211" s="301">
        <f t="shared" si="433"/>
        <v>65519.55</v>
      </c>
      <c r="U211" s="301">
        <f t="shared" si="433"/>
        <v>15341.41</v>
      </c>
      <c r="V211" s="301">
        <f t="shared" si="433"/>
        <v>6991.95</v>
      </c>
      <c r="W211" s="301">
        <f t="shared" si="433"/>
        <v>21442.23</v>
      </c>
      <c r="X211" s="301">
        <f t="shared" si="433"/>
        <v>11643.64</v>
      </c>
      <c r="Y211" s="301">
        <f t="shared" si="433"/>
        <v>21143.54</v>
      </c>
      <c r="Z211" s="301">
        <f t="shared" si="433"/>
        <v>25552.87</v>
      </c>
      <c r="AA211" s="301">
        <f t="shared" si="433"/>
        <v>31348.58</v>
      </c>
      <c r="AB211" s="301">
        <f t="shared" si="433"/>
        <v>30715.39</v>
      </c>
      <c r="AC211" s="301">
        <f t="shared" si="433"/>
        <v>25768.400000000001</v>
      </c>
      <c r="AD211" s="301">
        <f t="shared" si="433"/>
        <v>15263.95</v>
      </c>
      <c r="AE211" s="301">
        <f t="shared" si="433"/>
        <v>10628.54</v>
      </c>
      <c r="AF211" s="301">
        <f t="shared" si="433"/>
        <v>7230.51</v>
      </c>
      <c r="AG211" s="301">
        <f t="shared" si="433"/>
        <v>636.67999999999995</v>
      </c>
      <c r="AH211" s="301"/>
      <c r="AI211" s="301"/>
      <c r="AJ211" s="301"/>
      <c r="AK211" s="301">
        <f>ROUND((AK23+AK37+AK95+AK207+AK210),2)</f>
        <v>506170.03</v>
      </c>
      <c r="AL211" s="301">
        <f>ROUND((AL23+AL37+AL95+AL207+AL210),2)</f>
        <v>495112.87</v>
      </c>
      <c r="AM211" s="301">
        <f t="shared" ref="AM211:AN211" si="434">ROUND((AM23+AM37+AM95+AM207+AM210),2)</f>
        <v>515625.56</v>
      </c>
      <c r="AN211" s="302">
        <f t="shared" si="434"/>
        <v>515575.56</v>
      </c>
      <c r="DI211" s="81"/>
    </row>
    <row r="212" spans="2:113" ht="9.75" x14ac:dyDescent="0.2">
      <c r="B212" s="82"/>
      <c r="C212" s="83"/>
      <c r="D212" s="84"/>
      <c r="E212" s="303"/>
      <c r="F212" s="303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  <c r="AC212" s="304"/>
      <c r="AD212" s="304"/>
      <c r="AE212" s="304"/>
      <c r="AF212" s="305"/>
      <c r="AG212" s="304"/>
      <c r="AH212" s="304"/>
      <c r="AI212" s="304"/>
      <c r="AJ212" s="304"/>
      <c r="AK212" s="304"/>
      <c r="AL212" s="304"/>
      <c r="AM212" s="304"/>
      <c r="AN212" s="304"/>
    </row>
    <row r="213" spans="2:113" ht="9.75" x14ac:dyDescent="0.2">
      <c r="B213" s="82"/>
      <c r="C213" s="83"/>
      <c r="D213" s="84"/>
      <c r="E213" s="303"/>
      <c r="F213" s="303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  <c r="AC213" s="304"/>
      <c r="AD213" s="304"/>
      <c r="AE213" s="304"/>
      <c r="AF213" s="305"/>
      <c r="AG213" s="304"/>
      <c r="AH213" s="304"/>
      <c r="AI213" s="304"/>
      <c r="AJ213" s="304"/>
      <c r="AK213" s="304"/>
      <c r="AL213" s="304"/>
      <c r="AM213" s="304"/>
      <c r="AN213" s="304"/>
    </row>
    <row r="214" spans="2:113" ht="9.75" x14ac:dyDescent="0.2">
      <c r="B214" s="82"/>
      <c r="C214" s="83"/>
      <c r="D214" s="84"/>
      <c r="E214" s="303"/>
      <c r="F214" s="303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  <c r="AC214" s="304"/>
      <c r="AD214" s="304"/>
      <c r="AE214" s="304"/>
      <c r="AF214" s="305"/>
      <c r="AG214" s="304"/>
      <c r="AH214" s="304"/>
      <c r="AI214" s="304"/>
      <c r="AJ214" s="304"/>
      <c r="AK214" s="304"/>
      <c r="AL214" s="304"/>
      <c r="AM214" s="304"/>
      <c r="AN214" s="304"/>
    </row>
    <row r="215" spans="2:113" ht="9.75" x14ac:dyDescent="0.2">
      <c r="B215" s="82"/>
      <c r="C215" s="83"/>
      <c r="D215" s="84"/>
      <c r="E215" s="303"/>
      <c r="F215" s="303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  <c r="AC215" s="304"/>
      <c r="AD215" s="304"/>
      <c r="AE215" s="304"/>
      <c r="AF215" s="305"/>
      <c r="AG215" s="304"/>
      <c r="AH215" s="304"/>
      <c r="AI215" s="304"/>
      <c r="AJ215" s="304"/>
      <c r="AK215" s="304"/>
      <c r="AL215" s="304"/>
      <c r="AM215" s="304"/>
      <c r="AN215" s="304"/>
    </row>
    <row r="216" spans="2:113" ht="9.75" x14ac:dyDescent="0.2">
      <c r="B216" s="82"/>
      <c r="C216" s="83"/>
      <c r="D216" s="84"/>
      <c r="E216" s="303"/>
      <c r="F216" s="303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  <c r="AC216" s="304"/>
      <c r="AD216" s="304"/>
      <c r="AE216" s="304"/>
      <c r="AF216" s="305"/>
      <c r="AG216" s="304"/>
      <c r="AH216" s="304"/>
      <c r="AI216" s="304"/>
      <c r="AJ216" s="304"/>
      <c r="AK216" s="304"/>
      <c r="AL216" s="304"/>
      <c r="AM216" s="304"/>
      <c r="AN216" s="304"/>
    </row>
    <row r="217" spans="2:113" ht="9.75" x14ac:dyDescent="0.2">
      <c r="B217" s="134"/>
      <c r="C217" s="135"/>
      <c r="D217" s="136"/>
      <c r="E217" s="306"/>
      <c r="F217" s="306"/>
      <c r="G217" s="306"/>
      <c r="H217" s="306"/>
      <c r="I217" s="3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6"/>
      <c r="V217" s="206"/>
      <c r="W217" s="206"/>
      <c r="X217" s="206"/>
      <c r="Y217" s="206"/>
      <c r="Z217" s="206"/>
      <c r="AA217" s="206"/>
      <c r="AB217" s="206"/>
      <c r="AC217" s="206"/>
      <c r="AD217" s="206"/>
      <c r="AE217" s="206"/>
      <c r="AF217" s="307"/>
      <c r="AG217" s="206"/>
      <c r="AH217" s="206"/>
      <c r="AI217" s="206"/>
      <c r="AJ217" s="206"/>
      <c r="AK217" s="206"/>
      <c r="AL217" s="206"/>
      <c r="AM217" s="206"/>
    </row>
    <row r="218" spans="2:113" ht="15" x14ac:dyDescent="0.25">
      <c r="B218" s="136" t="s">
        <v>452</v>
      </c>
      <c r="C218" s="135"/>
      <c r="D218" s="136" t="s">
        <v>453</v>
      </c>
      <c r="E218" s="306"/>
      <c r="F218" s="306"/>
      <c r="G218" s="306"/>
      <c r="H218" s="361" t="s">
        <v>454</v>
      </c>
      <c r="I218" s="361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</row>
    <row r="219" spans="2:113" ht="15" x14ac:dyDescent="0.25">
      <c r="B219" s="351" t="s">
        <v>920</v>
      </c>
      <c r="C219" s="362"/>
      <c r="D219" s="99" t="s">
        <v>456</v>
      </c>
      <c r="G219" s="206"/>
      <c r="H219" s="353" t="s">
        <v>921</v>
      </c>
      <c r="I219" s="363"/>
      <c r="J219" s="363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/>
      <c r="U219" s="363"/>
      <c r="V219" s="363"/>
      <c r="W219" s="363"/>
      <c r="X219" s="363"/>
      <c r="Y219" s="363"/>
      <c r="Z219" s="363"/>
      <c r="AA219" s="363"/>
      <c r="AB219" s="363"/>
      <c r="AC219" s="363"/>
      <c r="AD219" s="363"/>
      <c r="AE219" s="363"/>
      <c r="AF219" s="363"/>
      <c r="AG219" s="363"/>
      <c r="AH219" s="363"/>
      <c r="AI219" s="363"/>
      <c r="AJ219" s="363"/>
      <c r="AK219" s="363"/>
      <c r="AL219" s="355"/>
      <c r="AM219" s="355"/>
      <c r="AN219" s="355"/>
    </row>
    <row r="220" spans="2:113" ht="15" x14ac:dyDescent="0.25">
      <c r="B220" s="351" t="s">
        <v>458</v>
      </c>
      <c r="C220" s="352"/>
      <c r="D220" s="99" t="s">
        <v>459</v>
      </c>
      <c r="E220" s="308"/>
      <c r="F220" s="308"/>
      <c r="G220" s="308"/>
      <c r="H220" s="353" t="s">
        <v>460</v>
      </c>
      <c r="I220" s="353"/>
      <c r="J220" s="354"/>
      <c r="K220" s="354"/>
      <c r="L220" s="354"/>
      <c r="M220" s="354"/>
      <c r="N220" s="354"/>
      <c r="O220" s="354"/>
      <c r="P220" s="354"/>
      <c r="Q220" s="354"/>
      <c r="R220" s="354"/>
      <c r="S220" s="354"/>
      <c r="T220" s="354"/>
      <c r="U220" s="354"/>
      <c r="V220" s="354"/>
      <c r="W220" s="354"/>
      <c r="X220" s="354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  <c r="AL220" s="355"/>
      <c r="AM220" s="355"/>
      <c r="AN220" s="355"/>
    </row>
    <row r="221" spans="2:113" ht="9.75" x14ac:dyDescent="0.2">
      <c r="B221" s="36"/>
      <c r="D221" s="100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  <c r="AE221" s="206"/>
      <c r="AF221" s="307"/>
      <c r="AG221" s="206"/>
      <c r="AH221" s="206"/>
      <c r="AI221" s="206"/>
      <c r="AJ221" s="206"/>
      <c r="AK221" s="206"/>
      <c r="AL221" s="206"/>
      <c r="AM221" s="206"/>
    </row>
    <row r="222" spans="2:113" ht="9.75" x14ac:dyDescent="0.2">
      <c r="B222" s="36"/>
      <c r="D222" s="100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307"/>
      <c r="AG222" s="206"/>
      <c r="AH222" s="206"/>
      <c r="AI222" s="206"/>
      <c r="AJ222" s="206"/>
      <c r="AK222" s="206"/>
      <c r="AL222" s="206"/>
      <c r="AM222" s="206"/>
    </row>
    <row r="223" spans="2:113" ht="9.75" x14ac:dyDescent="0.2">
      <c r="B223" s="36"/>
      <c r="G223" s="206"/>
      <c r="H223" s="206"/>
      <c r="I223" s="206"/>
      <c r="J223" s="206"/>
      <c r="K223" s="206"/>
      <c r="L223" s="206"/>
      <c r="M223" s="206"/>
      <c r="N223" s="206"/>
      <c r="O223" s="206"/>
      <c r="P223" s="206"/>
      <c r="Q223" s="206"/>
      <c r="R223" s="206"/>
      <c r="S223" s="206"/>
      <c r="T223" s="206"/>
      <c r="U223" s="206"/>
      <c r="V223" s="206"/>
      <c r="W223" s="206"/>
      <c r="X223" s="206"/>
      <c r="Y223" s="206"/>
      <c r="Z223" s="206"/>
      <c r="AA223" s="206"/>
      <c r="AB223" s="206"/>
      <c r="AC223" s="206"/>
      <c r="AD223" s="206"/>
      <c r="AE223" s="206"/>
      <c r="AF223" s="307"/>
      <c r="AG223" s="206"/>
      <c r="AH223" s="206"/>
      <c r="AI223" s="206"/>
      <c r="AJ223" s="206"/>
      <c r="AK223" s="206"/>
      <c r="AL223" s="206"/>
      <c r="AM223" s="206"/>
    </row>
    <row r="224" spans="2:113" ht="9.75" x14ac:dyDescent="0.2">
      <c r="B224" s="85"/>
      <c r="AG224" s="206"/>
      <c r="AH224" s="206"/>
      <c r="AI224" s="206"/>
      <c r="AJ224" s="206"/>
      <c r="AK224" s="206"/>
      <c r="AL224" s="206"/>
      <c r="AM224" s="206"/>
      <c r="AN224" s="206"/>
    </row>
    <row r="225" spans="2:40" ht="9.75" x14ac:dyDescent="0.2">
      <c r="C225" s="36"/>
      <c r="D225" s="36"/>
      <c r="G225" s="209"/>
      <c r="AG225" s="206"/>
      <c r="AH225" s="206"/>
      <c r="AI225" s="206"/>
      <c r="AJ225" s="206"/>
      <c r="AK225" s="206"/>
      <c r="AL225" s="206"/>
      <c r="AM225" s="206"/>
      <c r="AN225" s="206"/>
    </row>
    <row r="226" spans="2:40" ht="9.75" x14ac:dyDescent="0.2">
      <c r="C226" s="36"/>
      <c r="D226" s="36"/>
      <c r="G226" s="209"/>
      <c r="AF226" s="207"/>
      <c r="AG226" s="206"/>
      <c r="AH226" s="206"/>
      <c r="AI226" s="206"/>
      <c r="AJ226" s="206"/>
      <c r="AK226" s="206"/>
      <c r="AL226" s="206"/>
      <c r="AM226" s="206"/>
      <c r="AN226" s="206"/>
    </row>
    <row r="227" spans="2:40" ht="9.75" x14ac:dyDescent="0.2">
      <c r="AG227" s="206"/>
      <c r="AH227" s="206"/>
      <c r="AI227" s="206"/>
      <c r="AJ227" s="206"/>
      <c r="AK227" s="206"/>
      <c r="AL227" s="206"/>
      <c r="AM227" s="206"/>
      <c r="AN227" s="206"/>
    </row>
    <row r="228" spans="2:40" ht="9.75" x14ac:dyDescent="0.2">
      <c r="C228" s="36"/>
      <c r="D228" s="36"/>
      <c r="G228" s="209"/>
      <c r="AF228" s="207"/>
      <c r="AG228" s="206"/>
      <c r="AH228" s="206"/>
      <c r="AI228" s="206"/>
      <c r="AJ228" s="206"/>
      <c r="AK228" s="206"/>
      <c r="AL228" s="206"/>
      <c r="AM228" s="206"/>
      <c r="AN228" s="206"/>
    </row>
    <row r="229" spans="2:40" ht="9.75" x14ac:dyDescent="0.2">
      <c r="AG229" s="206"/>
      <c r="AH229" s="206"/>
      <c r="AI229" s="206"/>
      <c r="AJ229" s="206"/>
      <c r="AK229" s="206"/>
      <c r="AL229" s="206"/>
      <c r="AM229" s="206"/>
      <c r="AN229" s="206"/>
    </row>
    <row r="230" spans="2:40" ht="9.75" x14ac:dyDescent="0.2">
      <c r="C230" s="36"/>
      <c r="D230" s="36"/>
      <c r="G230" s="209"/>
      <c r="AF230" s="207"/>
      <c r="AG230" s="206"/>
      <c r="AH230" s="206"/>
      <c r="AI230" s="206"/>
      <c r="AJ230" s="206"/>
      <c r="AK230" s="206"/>
      <c r="AL230" s="206"/>
      <c r="AM230" s="206"/>
      <c r="AN230" s="206"/>
    </row>
    <row r="231" spans="2:40" ht="9.75" x14ac:dyDescent="0.2">
      <c r="AG231" s="206"/>
      <c r="AH231" s="206"/>
      <c r="AI231" s="206"/>
      <c r="AJ231" s="206"/>
      <c r="AK231" s="206"/>
      <c r="AL231" s="206"/>
      <c r="AM231" s="206"/>
      <c r="AN231" s="206"/>
    </row>
    <row r="232" spans="2:40" ht="9.75" x14ac:dyDescent="0.2">
      <c r="AG232" s="206"/>
      <c r="AH232" s="206"/>
      <c r="AI232" s="206"/>
      <c r="AJ232" s="206"/>
      <c r="AK232" s="206"/>
      <c r="AL232" s="206"/>
      <c r="AM232" s="206"/>
      <c r="AN232" s="206"/>
    </row>
    <row r="233" spans="2:40" ht="9.75" x14ac:dyDescent="0.2">
      <c r="AG233" s="206"/>
      <c r="AH233" s="206"/>
      <c r="AI233" s="206"/>
      <c r="AJ233" s="206"/>
      <c r="AK233" s="206"/>
      <c r="AL233" s="206"/>
      <c r="AM233" s="206"/>
      <c r="AN233" s="206"/>
    </row>
    <row r="234" spans="2:40" ht="9.75" x14ac:dyDescent="0.2">
      <c r="AG234" s="206"/>
      <c r="AH234" s="206"/>
      <c r="AI234" s="206"/>
      <c r="AJ234" s="206"/>
      <c r="AK234" s="206"/>
      <c r="AL234" s="206"/>
      <c r="AM234" s="206"/>
      <c r="AN234" s="206"/>
    </row>
    <row r="235" spans="2:40" ht="9.75" x14ac:dyDescent="0.2">
      <c r="B235" s="36"/>
      <c r="AG235" s="206"/>
      <c r="AH235" s="206"/>
      <c r="AI235" s="206"/>
      <c r="AJ235" s="206"/>
      <c r="AK235" s="206"/>
      <c r="AL235" s="206"/>
      <c r="AM235" s="206"/>
      <c r="AN235" s="206"/>
    </row>
    <row r="236" spans="2:40" ht="9.75" x14ac:dyDescent="0.2">
      <c r="B236" s="36"/>
      <c r="AG236" s="206"/>
      <c r="AH236" s="206"/>
      <c r="AI236" s="206"/>
      <c r="AJ236" s="206"/>
      <c r="AK236" s="206"/>
      <c r="AL236" s="206"/>
      <c r="AM236" s="206"/>
      <c r="AN236" s="206"/>
    </row>
    <row r="237" spans="2:40" ht="9.75" x14ac:dyDescent="0.2">
      <c r="B237" s="36"/>
      <c r="AG237" s="206"/>
      <c r="AH237" s="206"/>
      <c r="AI237" s="206"/>
      <c r="AJ237" s="206"/>
      <c r="AK237" s="206"/>
      <c r="AL237" s="206"/>
      <c r="AM237" s="206"/>
      <c r="AN237" s="206"/>
    </row>
    <row r="238" spans="2:40" ht="9.75" x14ac:dyDescent="0.2">
      <c r="B238" s="36"/>
      <c r="AG238" s="206"/>
      <c r="AH238" s="206"/>
      <c r="AI238" s="206"/>
      <c r="AJ238" s="206"/>
      <c r="AK238" s="206"/>
      <c r="AL238" s="206"/>
      <c r="AM238" s="206"/>
      <c r="AN238" s="206"/>
    </row>
    <row r="239" spans="2:40" ht="9.75" x14ac:dyDescent="0.2">
      <c r="B239" s="36"/>
      <c r="AG239" s="206"/>
      <c r="AH239" s="206"/>
      <c r="AI239" s="206"/>
      <c r="AJ239" s="206"/>
      <c r="AK239" s="206"/>
      <c r="AL239" s="206"/>
      <c r="AM239" s="206"/>
      <c r="AN239" s="206"/>
    </row>
    <row r="240" spans="2:40" ht="9.75" x14ac:dyDescent="0.2">
      <c r="B240" s="36"/>
      <c r="AG240" s="206"/>
      <c r="AH240" s="206"/>
      <c r="AI240" s="206"/>
      <c r="AJ240" s="206"/>
      <c r="AK240" s="206"/>
      <c r="AL240" s="206"/>
      <c r="AM240" s="206"/>
      <c r="AN240" s="206"/>
    </row>
    <row r="241" spans="2:40" ht="9.75" x14ac:dyDescent="0.2">
      <c r="B241" s="36"/>
      <c r="AG241" s="206"/>
      <c r="AH241" s="206"/>
      <c r="AI241" s="206"/>
      <c r="AJ241" s="206"/>
      <c r="AK241" s="206"/>
      <c r="AL241" s="206"/>
      <c r="AM241" s="206"/>
      <c r="AN241" s="206"/>
    </row>
    <row r="242" spans="2:40" ht="9.75" x14ac:dyDescent="0.2">
      <c r="B242" s="36"/>
      <c r="AG242" s="206"/>
      <c r="AH242" s="206"/>
      <c r="AI242" s="206"/>
      <c r="AJ242" s="206"/>
      <c r="AK242" s="206"/>
      <c r="AL242" s="206"/>
      <c r="AM242" s="206"/>
      <c r="AN242" s="206"/>
    </row>
    <row r="243" spans="2:40" ht="9.75" x14ac:dyDescent="0.2">
      <c r="B243" s="36"/>
      <c r="AG243" s="206"/>
      <c r="AH243" s="206"/>
      <c r="AI243" s="206"/>
      <c r="AJ243" s="206"/>
      <c r="AK243" s="206"/>
      <c r="AL243" s="206"/>
      <c r="AM243" s="206"/>
      <c r="AN243" s="206"/>
    </row>
    <row r="244" spans="2:40" ht="9.75" x14ac:dyDescent="0.2">
      <c r="B244" s="36"/>
      <c r="AG244" s="206"/>
      <c r="AH244" s="206"/>
      <c r="AI244" s="206"/>
      <c r="AJ244" s="206"/>
      <c r="AK244" s="206"/>
      <c r="AL244" s="206"/>
      <c r="AM244" s="206"/>
      <c r="AN244" s="206"/>
    </row>
    <row r="245" spans="2:40" ht="9.75" x14ac:dyDescent="0.2">
      <c r="B245" s="36"/>
      <c r="AG245" s="206"/>
      <c r="AH245" s="206"/>
      <c r="AI245" s="206"/>
      <c r="AJ245" s="206"/>
      <c r="AK245" s="206"/>
      <c r="AL245" s="206"/>
      <c r="AM245" s="206"/>
      <c r="AN245" s="206"/>
    </row>
    <row r="246" spans="2:40" ht="10.5" customHeight="1" x14ac:dyDescent="0.2">
      <c r="B246" s="36"/>
      <c r="C246" s="36"/>
      <c r="D246" s="36"/>
      <c r="AF246" s="207"/>
      <c r="AG246" s="206"/>
      <c r="AH246" s="206"/>
      <c r="AI246" s="206"/>
      <c r="AJ246" s="206"/>
      <c r="AK246" s="206"/>
      <c r="AL246" s="206"/>
      <c r="AM246" s="206"/>
      <c r="AN246" s="206"/>
    </row>
    <row r="247" spans="2:40" ht="10.5" customHeight="1" x14ac:dyDescent="0.2">
      <c r="B247" s="36"/>
      <c r="C247" s="36"/>
      <c r="D247" s="36"/>
      <c r="AF247" s="207"/>
      <c r="AG247" s="206"/>
      <c r="AH247" s="206"/>
      <c r="AI247" s="206"/>
      <c r="AJ247" s="206"/>
      <c r="AK247" s="206"/>
      <c r="AL247" s="206"/>
      <c r="AM247" s="206"/>
      <c r="AN247" s="206"/>
    </row>
    <row r="248" spans="2:40" ht="10.5" customHeight="1" x14ac:dyDescent="0.2">
      <c r="B248" s="36"/>
      <c r="C248" s="36"/>
      <c r="D248" s="36"/>
      <c r="AF248" s="207"/>
      <c r="AG248" s="206"/>
      <c r="AH248" s="206"/>
      <c r="AI248" s="206"/>
      <c r="AJ248" s="206"/>
      <c r="AK248" s="206"/>
      <c r="AL248" s="206"/>
      <c r="AM248" s="206"/>
      <c r="AN248" s="206"/>
    </row>
    <row r="249" spans="2:40" ht="10.5" customHeight="1" x14ac:dyDescent="0.2">
      <c r="B249" s="36"/>
      <c r="C249" s="36"/>
      <c r="D249" s="36"/>
      <c r="AF249" s="207"/>
      <c r="AG249" s="206"/>
      <c r="AH249" s="206"/>
      <c r="AI249" s="206"/>
      <c r="AJ249" s="206"/>
      <c r="AK249" s="206"/>
      <c r="AL249" s="206"/>
      <c r="AM249" s="206"/>
      <c r="AN249" s="206"/>
    </row>
    <row r="250" spans="2:40" ht="10.5" customHeight="1" x14ac:dyDescent="0.2">
      <c r="B250" s="36"/>
      <c r="C250" s="36"/>
      <c r="D250" s="36"/>
      <c r="AF250" s="207"/>
      <c r="AG250" s="206"/>
      <c r="AH250" s="206"/>
      <c r="AI250" s="206"/>
      <c r="AJ250" s="206"/>
      <c r="AK250" s="206"/>
      <c r="AL250" s="206"/>
      <c r="AM250" s="206"/>
      <c r="AN250" s="206"/>
    </row>
    <row r="251" spans="2:40" ht="10.5" customHeight="1" x14ac:dyDescent="0.2">
      <c r="B251" s="36"/>
      <c r="C251" s="36"/>
      <c r="D251" s="36"/>
      <c r="AF251" s="207"/>
      <c r="AG251" s="206"/>
      <c r="AH251" s="206"/>
      <c r="AI251" s="206"/>
      <c r="AJ251" s="206"/>
      <c r="AK251" s="206"/>
      <c r="AL251" s="206"/>
      <c r="AM251" s="206"/>
      <c r="AN251" s="206"/>
    </row>
    <row r="252" spans="2:40" ht="10.5" customHeight="1" x14ac:dyDescent="0.2">
      <c r="B252" s="36"/>
      <c r="C252" s="36"/>
      <c r="D252" s="36"/>
      <c r="AF252" s="207"/>
      <c r="AG252" s="206"/>
      <c r="AH252" s="206"/>
      <c r="AI252" s="206"/>
      <c r="AJ252" s="206"/>
      <c r="AK252" s="206"/>
      <c r="AL252" s="206"/>
      <c r="AM252" s="206"/>
      <c r="AN252" s="206"/>
    </row>
    <row r="253" spans="2:40" ht="10.5" customHeight="1" x14ac:dyDescent="0.2">
      <c r="B253" s="36"/>
      <c r="C253" s="36"/>
      <c r="D253" s="36"/>
      <c r="AF253" s="207"/>
      <c r="AG253" s="206"/>
      <c r="AH253" s="206"/>
      <c r="AI253" s="206"/>
      <c r="AJ253" s="206"/>
      <c r="AK253" s="206"/>
      <c r="AL253" s="206"/>
      <c r="AM253" s="206"/>
      <c r="AN253" s="206"/>
    </row>
    <row r="254" spans="2:40" ht="10.5" customHeight="1" x14ac:dyDescent="0.2">
      <c r="B254" s="36"/>
      <c r="C254" s="36"/>
      <c r="D254" s="36"/>
      <c r="AF254" s="207"/>
      <c r="AG254" s="206"/>
      <c r="AH254" s="206"/>
      <c r="AI254" s="206"/>
      <c r="AJ254" s="206"/>
      <c r="AK254" s="206"/>
      <c r="AL254" s="206"/>
      <c r="AM254" s="206"/>
      <c r="AN254" s="206"/>
    </row>
    <row r="255" spans="2:40" ht="10.5" customHeight="1" x14ac:dyDescent="0.2">
      <c r="B255" s="36"/>
      <c r="C255" s="36"/>
      <c r="D255" s="36"/>
      <c r="AF255" s="207"/>
      <c r="AG255" s="206"/>
      <c r="AH255" s="206"/>
      <c r="AI255" s="206"/>
      <c r="AJ255" s="206"/>
      <c r="AK255" s="206"/>
      <c r="AL255" s="206"/>
      <c r="AM255" s="206"/>
      <c r="AN255" s="206"/>
    </row>
  </sheetData>
  <mergeCells count="7">
    <mergeCell ref="B220:C220"/>
    <mergeCell ref="H220:AN220"/>
    <mergeCell ref="B2:C2"/>
    <mergeCell ref="B3:AN3"/>
    <mergeCell ref="H218:AN218"/>
    <mergeCell ref="B219:C219"/>
    <mergeCell ref="H219:AN21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D12"/>
  <sheetViews>
    <sheetView workbookViewId="0">
      <selection activeCell="J13" sqref="J13"/>
    </sheetView>
  </sheetViews>
  <sheetFormatPr baseColWidth="10" defaultRowHeight="18.75" x14ac:dyDescent="0.3"/>
  <cols>
    <col min="1" max="1" width="4.28515625" customWidth="1"/>
    <col min="2" max="2" width="9.5703125" customWidth="1"/>
    <col min="3" max="3" width="18.28515625" customWidth="1"/>
    <col min="4" max="4" width="27" customWidth="1"/>
    <col min="6" max="6" width="10.5703125" customWidth="1"/>
    <col min="7" max="7" width="10.7109375" customWidth="1"/>
    <col min="8" max="8" width="17" customWidth="1"/>
    <col min="9" max="9" width="13" style="323" customWidth="1"/>
    <col min="10" max="10" width="19.42578125" customWidth="1"/>
    <col min="11" max="107" width="0" hidden="1" customWidth="1"/>
    <col min="108" max="108" width="11.7109375" style="91" bestFit="1" customWidth="1"/>
  </cols>
  <sheetData>
    <row r="1" spans="2:108" ht="69.75" customHeight="1" thickBot="1" x14ac:dyDescent="0.3">
      <c r="B1" s="364"/>
      <c r="C1" s="364"/>
      <c r="DD1"/>
    </row>
    <row r="2" spans="2:108" ht="15.75" thickBot="1" x14ac:dyDescent="0.3">
      <c r="B2" s="365" t="s">
        <v>996</v>
      </c>
      <c r="C2" s="366"/>
      <c r="D2" s="366"/>
      <c r="E2" s="366"/>
      <c r="F2" s="366"/>
      <c r="G2" s="366"/>
      <c r="H2" s="366"/>
      <c r="I2" s="366"/>
      <c r="J2" s="367"/>
      <c r="DD2"/>
    </row>
    <row r="3" spans="2:108" ht="15.75" thickBot="1" x14ac:dyDescent="0.3">
      <c r="B3" s="368" t="s">
        <v>922</v>
      </c>
      <c r="C3" s="369"/>
      <c r="D3" s="369"/>
      <c r="E3" s="369"/>
      <c r="F3" s="369"/>
      <c r="G3" s="369"/>
      <c r="H3" s="369"/>
      <c r="I3" s="369"/>
      <c r="J3" s="370"/>
      <c r="DD3"/>
    </row>
    <row r="4" spans="2:108" ht="24" x14ac:dyDescent="0.25">
      <c r="B4" s="309" t="s">
        <v>0</v>
      </c>
      <c r="C4" s="310" t="s">
        <v>1</v>
      </c>
      <c r="D4" s="310" t="s">
        <v>2</v>
      </c>
      <c r="E4" s="312" t="s">
        <v>923</v>
      </c>
      <c r="F4" s="310" t="s">
        <v>3</v>
      </c>
      <c r="G4" s="310" t="s">
        <v>4</v>
      </c>
      <c r="H4" s="311" t="s">
        <v>924</v>
      </c>
      <c r="I4" s="324" t="s">
        <v>925</v>
      </c>
      <c r="J4" s="310" t="s">
        <v>926</v>
      </c>
      <c r="DD4"/>
    </row>
    <row r="5" spans="2:108" ht="49.5" customHeight="1" x14ac:dyDescent="0.25">
      <c r="B5" s="86">
        <v>41115</v>
      </c>
      <c r="C5" s="13" t="s">
        <v>927</v>
      </c>
      <c r="D5" s="13" t="s">
        <v>928</v>
      </c>
      <c r="E5" s="87">
        <v>30503.3</v>
      </c>
      <c r="F5" s="88" t="s">
        <v>96</v>
      </c>
      <c r="G5" s="89" t="s">
        <v>95</v>
      </c>
      <c r="H5" s="13" t="s">
        <v>929</v>
      </c>
      <c r="I5" s="28">
        <v>12828.21</v>
      </c>
      <c r="J5" s="13" t="s">
        <v>930</v>
      </c>
      <c r="DD5"/>
    </row>
    <row r="6" spans="2:108" ht="57.75" x14ac:dyDescent="0.25">
      <c r="B6" s="86">
        <v>41264</v>
      </c>
      <c r="C6" s="13" t="s">
        <v>939</v>
      </c>
      <c r="D6" s="13" t="s">
        <v>931</v>
      </c>
      <c r="E6" s="28">
        <v>25786.68</v>
      </c>
      <c r="F6" s="88" t="s">
        <v>94</v>
      </c>
      <c r="G6" s="89" t="s">
        <v>97</v>
      </c>
      <c r="H6" s="13" t="s">
        <v>1007</v>
      </c>
      <c r="I6" s="28">
        <v>11791.94</v>
      </c>
      <c r="J6" s="13" t="s">
        <v>932</v>
      </c>
      <c r="DD6"/>
    </row>
    <row r="7" spans="2:108" ht="91.5" customHeight="1" x14ac:dyDescent="0.25">
      <c r="B7" s="316">
        <v>43397</v>
      </c>
      <c r="C7" s="315" t="s">
        <v>999</v>
      </c>
      <c r="D7" s="317" t="s">
        <v>1000</v>
      </c>
      <c r="E7" s="28">
        <v>23272</v>
      </c>
      <c r="F7" s="313" t="s">
        <v>103</v>
      </c>
      <c r="G7" s="314" t="s">
        <v>1001</v>
      </c>
      <c r="H7" s="13" t="s">
        <v>1008</v>
      </c>
      <c r="I7" s="28">
        <v>22881.79</v>
      </c>
      <c r="J7" s="13" t="s">
        <v>1009</v>
      </c>
      <c r="DD7"/>
    </row>
    <row r="8" spans="2:108" ht="48" customHeight="1" x14ac:dyDescent="0.25">
      <c r="B8" s="86">
        <v>41628</v>
      </c>
      <c r="C8" s="13" t="s">
        <v>251</v>
      </c>
      <c r="D8" s="14" t="s">
        <v>252</v>
      </c>
      <c r="E8" s="28">
        <v>37488</v>
      </c>
      <c r="F8" s="88" t="s">
        <v>118</v>
      </c>
      <c r="G8" s="89" t="s">
        <v>253</v>
      </c>
      <c r="H8" s="30" t="s">
        <v>995</v>
      </c>
      <c r="I8" s="28">
        <v>3748.8</v>
      </c>
      <c r="J8" s="30" t="s">
        <v>1010</v>
      </c>
      <c r="DD8"/>
    </row>
    <row r="9" spans="2:108" ht="41.25" x14ac:dyDescent="0.25">
      <c r="B9" s="86">
        <v>41628</v>
      </c>
      <c r="C9" s="13" t="s">
        <v>251</v>
      </c>
      <c r="D9" s="14" t="s">
        <v>254</v>
      </c>
      <c r="E9" s="28">
        <v>37488</v>
      </c>
      <c r="F9" s="88" t="s">
        <v>118</v>
      </c>
      <c r="G9" s="89" t="s">
        <v>255</v>
      </c>
      <c r="H9" s="30" t="s">
        <v>995</v>
      </c>
      <c r="I9" s="28">
        <v>3748.8</v>
      </c>
      <c r="J9" s="30" t="s">
        <v>1010</v>
      </c>
      <c r="DD9"/>
    </row>
    <row r="10" spans="2:108" ht="41.25" x14ac:dyDescent="0.25">
      <c r="B10" s="86">
        <v>41628</v>
      </c>
      <c r="C10" s="13" t="s">
        <v>256</v>
      </c>
      <c r="D10" s="14" t="s">
        <v>257</v>
      </c>
      <c r="E10" s="28">
        <v>21715</v>
      </c>
      <c r="F10" s="88" t="s">
        <v>118</v>
      </c>
      <c r="G10" s="89" t="s">
        <v>258</v>
      </c>
      <c r="H10" s="30" t="s">
        <v>995</v>
      </c>
      <c r="I10" s="28">
        <v>2171.5</v>
      </c>
      <c r="J10" s="30" t="s">
        <v>1010</v>
      </c>
      <c r="DD10"/>
    </row>
    <row r="11" spans="2:108" ht="15.75" thickBot="1" x14ac:dyDescent="0.3">
      <c r="B11" s="371" t="s">
        <v>9</v>
      </c>
      <c r="C11" s="372"/>
      <c r="D11" s="373"/>
      <c r="E11" s="318">
        <f>SUM(E5:E10)</f>
        <v>176252.97999999998</v>
      </c>
      <c r="F11" s="319"/>
      <c r="G11" s="320"/>
      <c r="H11" s="321"/>
      <c r="I11" s="325">
        <f>SUM(I5:I10)</f>
        <v>57171.040000000008</v>
      </c>
      <c r="J11" s="322"/>
      <c r="DD11"/>
    </row>
    <row r="12" spans="2:108" ht="15" x14ac:dyDescent="0.25">
      <c r="J12" s="90" t="s">
        <v>1011</v>
      </c>
      <c r="DD12"/>
    </row>
  </sheetData>
  <mergeCells count="4">
    <mergeCell ref="B1:C1"/>
    <mergeCell ref="B2:J2"/>
    <mergeCell ref="B3:J3"/>
    <mergeCell ref="B11:D11"/>
  </mergeCells>
  <pageMargins left="0.7" right="0.7" top="0.75" bottom="0.75" header="0.3" footer="0.3"/>
  <pageSetup scale="8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ACTIVO FIJO DIC- 2018</vt:lpstr>
      <vt:lpstr>ACT. FIJO YA DEPRE. DIC. 2018</vt:lpstr>
      <vt:lpstr>A. FIJO  MAY.  A $20,000 DIC-18</vt:lpstr>
      <vt:lpstr>'A. FIJO  MAY.  A $20,000 DIC-18'!Área_de_impresión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Benitez</dc:creator>
  <cp:lastModifiedBy>Cecilia Medina</cp:lastModifiedBy>
  <cp:lastPrinted>2019-01-31T20:56:11Z</cp:lastPrinted>
  <dcterms:created xsi:type="dcterms:W3CDTF">2018-04-16T17:37:05Z</dcterms:created>
  <dcterms:modified xsi:type="dcterms:W3CDTF">2019-01-31T21:01:09Z</dcterms:modified>
</cp:coreProperties>
</file>