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INVENTARIO\"/>
    </mc:Choice>
  </mc:AlternateContent>
  <bookViews>
    <workbookView xWindow="0" yWindow="0" windowWidth="19200" windowHeight="11595"/>
  </bookViews>
  <sheets>
    <sheet name="YA DEPRECIADOS MARZO 2018" sheetId="1" r:id="rId1"/>
  </sheets>
  <externalReferences>
    <externalReference r:id="rId2"/>
  </externalReferences>
  <definedNames>
    <definedName name="_xlnm.Print_Area" localSheetId="0">'YA DEPRECIADOS MARZO 2018'!$B$1:$AL$205</definedName>
    <definedName name="_xlnm.Print_Titles" localSheetId="0">'YA DEPRECIADOS MARZO 2018'!$1:$5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97" i="1" l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G197" i="1"/>
  <c r="AK196" i="1"/>
  <c r="I196" i="1"/>
  <c r="H196" i="1"/>
  <c r="AK195" i="1"/>
  <c r="AK197" i="1" s="1"/>
  <c r="I195" i="1"/>
  <c r="I197" i="1" s="1"/>
  <c r="H195" i="1"/>
  <c r="H197" i="1" s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DP193" i="1"/>
  <c r="W193" i="1"/>
  <c r="I193" i="1"/>
  <c r="CZ193" i="1" s="1"/>
  <c r="H193" i="1"/>
  <c r="DP192" i="1"/>
  <c r="W192" i="1"/>
  <c r="I192" i="1"/>
  <c r="H192" i="1"/>
  <c r="DP191" i="1"/>
  <c r="W191" i="1"/>
  <c r="I191" i="1"/>
  <c r="CZ191" i="1" s="1"/>
  <c r="H191" i="1"/>
  <c r="DP190" i="1"/>
  <c r="W190" i="1"/>
  <c r="I190" i="1"/>
  <c r="CZ190" i="1" s="1"/>
  <c r="H190" i="1"/>
  <c r="DP189" i="1"/>
  <c r="W189" i="1"/>
  <c r="I189" i="1"/>
  <c r="CZ189" i="1" s="1"/>
  <c r="H189" i="1"/>
  <c r="DP188" i="1"/>
  <c r="W188" i="1"/>
  <c r="I188" i="1"/>
  <c r="CZ188" i="1" s="1"/>
  <c r="H188" i="1"/>
  <c r="DP187" i="1"/>
  <c r="W187" i="1"/>
  <c r="I187" i="1"/>
  <c r="CZ187" i="1" s="1"/>
  <c r="H187" i="1"/>
  <c r="I186" i="1"/>
  <c r="H186" i="1"/>
  <c r="CV186" i="1" s="1"/>
  <c r="I185" i="1"/>
  <c r="H185" i="1"/>
  <c r="I184" i="1"/>
  <c r="H184" i="1"/>
  <c r="CU184" i="1" s="1"/>
  <c r="I183" i="1"/>
  <c r="H183" i="1"/>
  <c r="CU183" i="1" s="1"/>
  <c r="I182" i="1"/>
  <c r="CV182" i="1" s="1"/>
  <c r="H182" i="1"/>
  <c r="I181" i="1"/>
  <c r="CW181" i="1" s="1"/>
  <c r="H181" i="1"/>
  <c r="I180" i="1"/>
  <c r="H180" i="1"/>
  <c r="I179" i="1"/>
  <c r="CW179" i="1" s="1"/>
  <c r="H179" i="1"/>
  <c r="AG178" i="1"/>
  <c r="AE178" i="1"/>
  <c r="I178" i="1"/>
  <c r="CV178" i="1" s="1"/>
  <c r="H178" i="1"/>
  <c r="I177" i="1"/>
  <c r="CW177" i="1" s="1"/>
  <c r="H177" i="1"/>
  <c r="AI176" i="1"/>
  <c r="AG176" i="1"/>
  <c r="AE176" i="1"/>
  <c r="I176" i="1"/>
  <c r="CV176" i="1" s="1"/>
  <c r="H176" i="1"/>
  <c r="I175" i="1"/>
  <c r="CW175" i="1" s="1"/>
  <c r="H175" i="1"/>
  <c r="AI174" i="1"/>
  <c r="AG174" i="1"/>
  <c r="AE174" i="1"/>
  <c r="AC174" i="1"/>
  <c r="AA174" i="1"/>
  <c r="Y174" i="1"/>
  <c r="W174" i="1"/>
  <c r="I174" i="1"/>
  <c r="AH174" i="1" s="1"/>
  <c r="H174" i="1"/>
  <c r="W173" i="1"/>
  <c r="I173" i="1"/>
  <c r="AH173" i="1" s="1"/>
  <c r="H173" i="1"/>
  <c r="AI172" i="1"/>
  <c r="AG172" i="1"/>
  <c r="AE172" i="1"/>
  <c r="AC172" i="1"/>
  <c r="AA172" i="1"/>
  <c r="Y172" i="1"/>
  <c r="W172" i="1"/>
  <c r="I172" i="1"/>
  <c r="AH172" i="1" s="1"/>
  <c r="H172" i="1"/>
  <c r="I171" i="1"/>
  <c r="H171" i="1"/>
  <c r="I170" i="1"/>
  <c r="H170" i="1"/>
  <c r="I169" i="1"/>
  <c r="H169" i="1"/>
  <c r="I168" i="1"/>
  <c r="H168" i="1"/>
  <c r="I167" i="1"/>
  <c r="H167" i="1"/>
  <c r="I166" i="1"/>
  <c r="AL166" i="1" s="1"/>
  <c r="H166" i="1"/>
  <c r="AL165" i="1"/>
  <c r="I165" i="1"/>
  <c r="H165" i="1"/>
  <c r="AG164" i="1"/>
  <c r="AE164" i="1"/>
  <c r="AC164" i="1"/>
  <c r="AA164" i="1"/>
  <c r="Y164" i="1"/>
  <c r="W164" i="1"/>
  <c r="I164" i="1"/>
  <c r="AH164" i="1" s="1"/>
  <c r="H164" i="1"/>
  <c r="AG163" i="1"/>
  <c r="AE163" i="1"/>
  <c r="AC163" i="1"/>
  <c r="AA163" i="1"/>
  <c r="Y163" i="1"/>
  <c r="W163" i="1"/>
  <c r="I163" i="1"/>
  <c r="AH163" i="1" s="1"/>
  <c r="H163" i="1"/>
  <c r="AG162" i="1"/>
  <c r="AE162" i="1"/>
  <c r="AC162" i="1"/>
  <c r="AA162" i="1"/>
  <c r="Y162" i="1"/>
  <c r="W162" i="1"/>
  <c r="I162" i="1"/>
  <c r="AH162" i="1" s="1"/>
  <c r="H162" i="1"/>
  <c r="AG161" i="1"/>
  <c r="AE161" i="1"/>
  <c r="AC161" i="1"/>
  <c r="AA161" i="1"/>
  <c r="Y161" i="1"/>
  <c r="W161" i="1"/>
  <c r="I161" i="1"/>
  <c r="AH161" i="1" s="1"/>
  <c r="H161" i="1"/>
  <c r="AG160" i="1"/>
  <c r="AE160" i="1"/>
  <c r="AC160" i="1"/>
  <c r="AA160" i="1"/>
  <c r="Y160" i="1"/>
  <c r="W160" i="1"/>
  <c r="I160" i="1"/>
  <c r="AH160" i="1" s="1"/>
  <c r="H160" i="1"/>
  <c r="AG159" i="1"/>
  <c r="AE159" i="1"/>
  <c r="AC159" i="1"/>
  <c r="AA159" i="1"/>
  <c r="Y159" i="1"/>
  <c r="W159" i="1"/>
  <c r="I159" i="1"/>
  <c r="AH159" i="1" s="1"/>
  <c r="H159" i="1"/>
  <c r="AG158" i="1"/>
  <c r="AE158" i="1"/>
  <c r="AC158" i="1"/>
  <c r="AA158" i="1"/>
  <c r="Y158" i="1"/>
  <c r="W158" i="1"/>
  <c r="I158" i="1"/>
  <c r="AH158" i="1" s="1"/>
  <c r="H158" i="1"/>
  <c r="AG157" i="1"/>
  <c r="AE157" i="1"/>
  <c r="AC157" i="1"/>
  <c r="AA157" i="1"/>
  <c r="Y157" i="1"/>
  <c r="W157" i="1"/>
  <c r="I157" i="1"/>
  <c r="AH157" i="1" s="1"/>
  <c r="H157" i="1"/>
  <c r="AG156" i="1"/>
  <c r="AE156" i="1"/>
  <c r="AC156" i="1"/>
  <c r="AA156" i="1"/>
  <c r="Y156" i="1"/>
  <c r="W156" i="1"/>
  <c r="I156" i="1"/>
  <c r="AH156" i="1" s="1"/>
  <c r="H156" i="1"/>
  <c r="AG155" i="1"/>
  <c r="AE155" i="1"/>
  <c r="AC155" i="1"/>
  <c r="AA155" i="1"/>
  <c r="Y155" i="1"/>
  <c r="W155" i="1"/>
  <c r="I155" i="1"/>
  <c r="AH155" i="1" s="1"/>
  <c r="H155" i="1"/>
  <c r="AG154" i="1"/>
  <c r="AE154" i="1"/>
  <c r="AC154" i="1"/>
  <c r="AA154" i="1"/>
  <c r="Y154" i="1"/>
  <c r="W154" i="1"/>
  <c r="I154" i="1"/>
  <c r="AH154" i="1" s="1"/>
  <c r="H154" i="1"/>
  <c r="AK153" i="1"/>
  <c r="AL153" i="1" s="1"/>
  <c r="I153" i="1"/>
  <c r="H153" i="1"/>
  <c r="AK152" i="1"/>
  <c r="AL152" i="1" s="1"/>
  <c r="I152" i="1"/>
  <c r="H152" i="1"/>
  <c r="AL151" i="1"/>
  <c r="I151" i="1"/>
  <c r="H151" i="1"/>
  <c r="AL150" i="1"/>
  <c r="I150" i="1"/>
  <c r="H150" i="1"/>
  <c r="AL149" i="1"/>
  <c r="I149" i="1"/>
  <c r="H149" i="1"/>
  <c r="AL148" i="1"/>
  <c r="W148" i="1"/>
  <c r="I148" i="1"/>
  <c r="AD148" i="1" s="1"/>
  <c r="H148" i="1"/>
  <c r="AL147" i="1"/>
  <c r="AD147" i="1"/>
  <c r="Z147" i="1"/>
  <c r="W147" i="1"/>
  <c r="I147" i="1"/>
  <c r="H147" i="1"/>
  <c r="AL146" i="1"/>
  <c r="W146" i="1"/>
  <c r="I146" i="1"/>
  <c r="AD146" i="1" s="1"/>
  <c r="H146" i="1"/>
  <c r="AL145" i="1"/>
  <c r="AD145" i="1"/>
  <c r="Z145" i="1"/>
  <c r="W145" i="1"/>
  <c r="I145" i="1"/>
  <c r="H145" i="1"/>
  <c r="AL144" i="1"/>
  <c r="W144" i="1"/>
  <c r="I144" i="1"/>
  <c r="AD144" i="1" s="1"/>
  <c r="H144" i="1"/>
  <c r="AL143" i="1"/>
  <c r="AD143" i="1"/>
  <c r="Z143" i="1"/>
  <c r="W143" i="1"/>
  <c r="I143" i="1"/>
  <c r="H143" i="1"/>
  <c r="AL142" i="1"/>
  <c r="W142" i="1"/>
  <c r="I142" i="1"/>
  <c r="AD142" i="1" s="1"/>
  <c r="H142" i="1"/>
  <c r="AL141" i="1"/>
  <c r="AD141" i="1"/>
  <c r="Z141" i="1"/>
  <c r="W141" i="1"/>
  <c r="I141" i="1"/>
  <c r="H141" i="1"/>
  <c r="AL140" i="1"/>
  <c r="W140" i="1"/>
  <c r="I140" i="1"/>
  <c r="AD140" i="1" s="1"/>
  <c r="H140" i="1"/>
  <c r="AL139" i="1"/>
  <c r="AD139" i="1"/>
  <c r="Z139" i="1"/>
  <c r="W139" i="1"/>
  <c r="I139" i="1"/>
  <c r="H139" i="1"/>
  <c r="AL138" i="1"/>
  <c r="W138" i="1"/>
  <c r="I138" i="1"/>
  <c r="AD138" i="1" s="1"/>
  <c r="H138" i="1"/>
  <c r="AL137" i="1"/>
  <c r="AD137" i="1"/>
  <c r="Z137" i="1"/>
  <c r="W137" i="1"/>
  <c r="I137" i="1"/>
  <c r="H137" i="1"/>
  <c r="AL136" i="1"/>
  <c r="W136" i="1"/>
  <c r="I136" i="1"/>
  <c r="AD136" i="1" s="1"/>
  <c r="H136" i="1"/>
  <c r="AL135" i="1"/>
  <c r="W135" i="1"/>
  <c r="I135" i="1"/>
  <c r="AF135" i="1" s="1"/>
  <c r="H135" i="1"/>
  <c r="AL134" i="1"/>
  <c r="W134" i="1"/>
  <c r="W194" i="1" s="1"/>
  <c r="I134" i="1"/>
  <c r="AF134" i="1" s="1"/>
  <c r="H134" i="1"/>
  <c r="AL133" i="1"/>
  <c r="I133" i="1"/>
  <c r="H133" i="1"/>
  <c r="AK132" i="1"/>
  <c r="AL132" i="1" s="1"/>
  <c r="I132" i="1"/>
  <c r="H132" i="1"/>
  <c r="AK131" i="1"/>
  <c r="AL131" i="1" s="1"/>
  <c r="I131" i="1"/>
  <c r="H131" i="1"/>
  <c r="AK130" i="1"/>
  <c r="AK194" i="1" s="1"/>
  <c r="I130" i="1"/>
  <c r="H130" i="1"/>
  <c r="AL129" i="1"/>
  <c r="I129" i="1"/>
  <c r="H129" i="1"/>
  <c r="AL128" i="1"/>
  <c r="I128" i="1"/>
  <c r="H128" i="1"/>
  <c r="AL127" i="1"/>
  <c r="I127" i="1"/>
  <c r="H127" i="1"/>
  <c r="AL126" i="1"/>
  <c r="I126" i="1"/>
  <c r="H126" i="1"/>
  <c r="AL125" i="1"/>
  <c r="I125" i="1"/>
  <c r="H125" i="1"/>
  <c r="AL124" i="1"/>
  <c r="I124" i="1"/>
  <c r="H124" i="1"/>
  <c r="AL123" i="1"/>
  <c r="I123" i="1"/>
  <c r="H123" i="1"/>
  <c r="AL122" i="1"/>
  <c r="I122" i="1"/>
  <c r="H122" i="1"/>
  <c r="AL121" i="1"/>
  <c r="I121" i="1"/>
  <c r="H121" i="1"/>
  <c r="AL120" i="1"/>
  <c r="I120" i="1"/>
  <c r="H120" i="1"/>
  <c r="AL119" i="1"/>
  <c r="I119" i="1"/>
  <c r="H119" i="1"/>
  <c r="AL118" i="1"/>
  <c r="I118" i="1"/>
  <c r="H118" i="1"/>
  <c r="AL117" i="1"/>
  <c r="I117" i="1"/>
  <c r="H117" i="1"/>
  <c r="AL116" i="1"/>
  <c r="I116" i="1"/>
  <c r="H116" i="1"/>
  <c r="AL115" i="1"/>
  <c r="I115" i="1"/>
  <c r="H115" i="1"/>
  <c r="AL114" i="1"/>
  <c r="I114" i="1"/>
  <c r="H114" i="1"/>
  <c r="AL113" i="1"/>
  <c r="I113" i="1"/>
  <c r="H113" i="1"/>
  <c r="AL112" i="1"/>
  <c r="I112" i="1"/>
  <c r="H112" i="1"/>
  <c r="AL111" i="1"/>
  <c r="I111" i="1"/>
  <c r="H111" i="1"/>
  <c r="AL110" i="1"/>
  <c r="I110" i="1"/>
  <c r="H110" i="1"/>
  <c r="AL109" i="1"/>
  <c r="I109" i="1"/>
  <c r="H109" i="1"/>
  <c r="AL108" i="1"/>
  <c r="I108" i="1"/>
  <c r="H108" i="1"/>
  <c r="AL107" i="1"/>
  <c r="I107" i="1"/>
  <c r="H107" i="1"/>
  <c r="AL106" i="1"/>
  <c r="I106" i="1"/>
  <c r="H106" i="1"/>
  <c r="AL105" i="1"/>
  <c r="I105" i="1"/>
  <c r="H105" i="1"/>
  <c r="AL104" i="1"/>
  <c r="I104" i="1"/>
  <c r="H104" i="1"/>
  <c r="AL103" i="1"/>
  <c r="I103" i="1"/>
  <c r="H103" i="1"/>
  <c r="AL102" i="1"/>
  <c r="I102" i="1"/>
  <c r="H102" i="1"/>
  <c r="AL101" i="1"/>
  <c r="I101" i="1"/>
  <c r="H101" i="1"/>
  <c r="AL100" i="1"/>
  <c r="I100" i="1"/>
  <c r="H100" i="1"/>
  <c r="AL99" i="1"/>
  <c r="I99" i="1"/>
  <c r="H99" i="1"/>
  <c r="AL98" i="1"/>
  <c r="I98" i="1"/>
  <c r="H98" i="1"/>
  <c r="AL97" i="1"/>
  <c r="I97" i="1"/>
  <c r="H97" i="1"/>
  <c r="AL96" i="1"/>
  <c r="I96" i="1"/>
  <c r="H96" i="1"/>
  <c r="AL95" i="1"/>
  <c r="I95" i="1"/>
  <c r="H95" i="1"/>
  <c r="AL94" i="1"/>
  <c r="I94" i="1"/>
  <c r="H94" i="1"/>
  <c r="AL93" i="1"/>
  <c r="I93" i="1"/>
  <c r="H93" i="1"/>
  <c r="AL92" i="1"/>
  <c r="I92" i="1"/>
  <c r="H92" i="1"/>
  <c r="AL91" i="1"/>
  <c r="I91" i="1"/>
  <c r="H91" i="1"/>
  <c r="AL90" i="1"/>
  <c r="H90" i="1"/>
  <c r="H194" i="1" s="1"/>
  <c r="G90" i="1"/>
  <c r="G194" i="1" s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J88" i="1"/>
  <c r="AV87" i="1"/>
  <c r="AT87" i="1"/>
  <c r="AR87" i="1"/>
  <c r="AP87" i="1"/>
  <c r="AN87" i="1"/>
  <c r="W87" i="1"/>
  <c r="I87" i="1"/>
  <c r="CZ87" i="1" s="1"/>
  <c r="H87" i="1"/>
  <c r="W86" i="1"/>
  <c r="I86" i="1"/>
  <c r="CY86" i="1" s="1"/>
  <c r="H86" i="1"/>
  <c r="BJ85" i="1"/>
  <c r="BH85" i="1"/>
  <c r="BF85" i="1"/>
  <c r="BD85" i="1"/>
  <c r="BB85" i="1"/>
  <c r="AZ85" i="1"/>
  <c r="AV85" i="1"/>
  <c r="AT85" i="1"/>
  <c r="AR85" i="1"/>
  <c r="AP85" i="1"/>
  <c r="AN85" i="1"/>
  <c r="W85" i="1"/>
  <c r="I85" i="1"/>
  <c r="CZ85" i="1" s="1"/>
  <c r="H85" i="1"/>
  <c r="W84" i="1"/>
  <c r="I84" i="1"/>
  <c r="CY84" i="1" s="1"/>
  <c r="H84" i="1"/>
  <c r="CZ83" i="1"/>
  <c r="CX83" i="1"/>
  <c r="CV83" i="1"/>
  <c r="CT83" i="1"/>
  <c r="CR83" i="1"/>
  <c r="CP83" i="1"/>
  <c r="CL83" i="1"/>
  <c r="CJ83" i="1"/>
  <c r="CH83" i="1"/>
  <c r="CF83" i="1"/>
  <c r="CD83" i="1"/>
  <c r="CB83" i="1"/>
  <c r="BX83" i="1"/>
  <c r="BV83" i="1"/>
  <c r="BT83" i="1"/>
  <c r="BR83" i="1"/>
  <c r="BP83" i="1"/>
  <c r="BN83" i="1"/>
  <c r="BJ83" i="1"/>
  <c r="BH83" i="1"/>
  <c r="BF83" i="1"/>
  <c r="BD83" i="1"/>
  <c r="BB83" i="1"/>
  <c r="AZ83" i="1"/>
  <c r="AV83" i="1"/>
  <c r="AT83" i="1"/>
  <c r="AR83" i="1"/>
  <c r="AP83" i="1"/>
  <c r="AN83" i="1"/>
  <c r="W83" i="1"/>
  <c r="I83" i="1"/>
  <c r="CY83" i="1" s="1"/>
  <c r="H83" i="1"/>
  <c r="CY82" i="1"/>
  <c r="CW82" i="1"/>
  <c r="CU82" i="1"/>
  <c r="CS82" i="1"/>
  <c r="CQ82" i="1"/>
  <c r="CM82" i="1"/>
  <c r="CK82" i="1"/>
  <c r="CI82" i="1"/>
  <c r="CG82" i="1"/>
  <c r="CE82" i="1"/>
  <c r="CC82" i="1"/>
  <c r="BY82" i="1"/>
  <c r="BW82" i="1"/>
  <c r="BU82" i="1"/>
  <c r="BS82" i="1"/>
  <c r="BQ82" i="1"/>
  <c r="BO82" i="1"/>
  <c r="BK82" i="1"/>
  <c r="BI82" i="1"/>
  <c r="BG82" i="1"/>
  <c r="BE82" i="1"/>
  <c r="BC82" i="1"/>
  <c r="BA82" i="1"/>
  <c r="AW82" i="1"/>
  <c r="AU82" i="1"/>
  <c r="AS82" i="1"/>
  <c r="AQ82" i="1"/>
  <c r="AO82" i="1"/>
  <c r="AM82" i="1"/>
  <c r="AI82" i="1"/>
  <c r="W82" i="1"/>
  <c r="I82" i="1"/>
  <c r="CZ82" i="1" s="1"/>
  <c r="H82" i="1"/>
  <c r="W81" i="1"/>
  <c r="I81" i="1"/>
  <c r="CY81" i="1" s="1"/>
  <c r="H81" i="1"/>
  <c r="CZ80" i="1"/>
  <c r="CX80" i="1"/>
  <c r="CV80" i="1"/>
  <c r="CT80" i="1"/>
  <c r="CR80" i="1"/>
  <c r="CP80" i="1"/>
  <c r="CL80" i="1"/>
  <c r="CJ80" i="1"/>
  <c r="CH80" i="1"/>
  <c r="CF80" i="1"/>
  <c r="CD80" i="1"/>
  <c r="CB80" i="1"/>
  <c r="BX80" i="1"/>
  <c r="BV80" i="1"/>
  <c r="BT80" i="1"/>
  <c r="BR80" i="1"/>
  <c r="BP80" i="1"/>
  <c r="BN80" i="1"/>
  <c r="BJ80" i="1"/>
  <c r="BH80" i="1"/>
  <c r="BF80" i="1"/>
  <c r="BD80" i="1"/>
  <c r="BB80" i="1"/>
  <c r="AZ80" i="1"/>
  <c r="AV80" i="1"/>
  <c r="AT80" i="1"/>
  <c r="AR80" i="1"/>
  <c r="AP80" i="1"/>
  <c r="AN80" i="1"/>
  <c r="W80" i="1"/>
  <c r="I80" i="1"/>
  <c r="CY80" i="1" s="1"/>
  <c r="H80" i="1"/>
  <c r="W79" i="1"/>
  <c r="I79" i="1"/>
  <c r="CY79" i="1" s="1"/>
  <c r="H79" i="1"/>
  <c r="CZ78" i="1"/>
  <c r="CX78" i="1"/>
  <c r="CV78" i="1"/>
  <c r="CT78" i="1"/>
  <c r="CR78" i="1"/>
  <c r="CP78" i="1"/>
  <c r="CL78" i="1"/>
  <c r="CJ78" i="1"/>
  <c r="CH78" i="1"/>
  <c r="CF78" i="1"/>
  <c r="CD78" i="1"/>
  <c r="CB78" i="1"/>
  <c r="BX78" i="1"/>
  <c r="BV78" i="1"/>
  <c r="BT78" i="1"/>
  <c r="BR78" i="1"/>
  <c r="BP78" i="1"/>
  <c r="BN78" i="1"/>
  <c r="BJ78" i="1"/>
  <c r="BH78" i="1"/>
  <c r="BF78" i="1"/>
  <c r="BD78" i="1"/>
  <c r="BB78" i="1"/>
  <c r="AZ78" i="1"/>
  <c r="AV78" i="1"/>
  <c r="AT78" i="1"/>
  <c r="AR78" i="1"/>
  <c r="AP78" i="1"/>
  <c r="AN78" i="1"/>
  <c r="W78" i="1"/>
  <c r="I78" i="1"/>
  <c r="CY78" i="1" s="1"/>
  <c r="H78" i="1"/>
  <c r="CY77" i="1"/>
  <c r="CU77" i="1"/>
  <c r="CQ77" i="1"/>
  <c r="CM77" i="1"/>
  <c r="CI77" i="1"/>
  <c r="CE77" i="1"/>
  <c r="BW77" i="1"/>
  <c r="BS77" i="1"/>
  <c r="BO77" i="1"/>
  <c r="BK77" i="1"/>
  <c r="BG77" i="1"/>
  <c r="BC77" i="1"/>
  <c r="AU77" i="1"/>
  <c r="AQ77" i="1"/>
  <c r="AM77" i="1"/>
  <c r="W77" i="1"/>
  <c r="I77" i="1"/>
  <c r="H77" i="1"/>
  <c r="CZ76" i="1"/>
  <c r="CX76" i="1"/>
  <c r="CV76" i="1"/>
  <c r="CT76" i="1"/>
  <c r="CR76" i="1"/>
  <c r="CP76" i="1"/>
  <c r="CL76" i="1"/>
  <c r="CJ76" i="1"/>
  <c r="CH76" i="1"/>
  <c r="CF76" i="1"/>
  <c r="CD76" i="1"/>
  <c r="CB76" i="1"/>
  <c r="BX76" i="1"/>
  <c r="BV76" i="1"/>
  <c r="BT76" i="1"/>
  <c r="BR76" i="1"/>
  <c r="BP76" i="1"/>
  <c r="BN76" i="1"/>
  <c r="BJ76" i="1"/>
  <c r="BH76" i="1"/>
  <c r="BF76" i="1"/>
  <c r="BD76" i="1"/>
  <c r="BB76" i="1"/>
  <c r="AZ76" i="1"/>
  <c r="AV76" i="1"/>
  <c r="AT76" i="1"/>
  <c r="AR76" i="1"/>
  <c r="AP76" i="1"/>
  <c r="AN76" i="1"/>
  <c r="W76" i="1"/>
  <c r="I76" i="1"/>
  <c r="CY76" i="1" s="1"/>
  <c r="H76" i="1"/>
  <c r="CY75" i="1"/>
  <c r="CU75" i="1"/>
  <c r="CQ75" i="1"/>
  <c r="CM75" i="1"/>
  <c r="CI75" i="1"/>
  <c r="CE75" i="1"/>
  <c r="BW75" i="1"/>
  <c r="BS75" i="1"/>
  <c r="BO75" i="1"/>
  <c r="BK75" i="1"/>
  <c r="BG75" i="1"/>
  <c r="BC75" i="1"/>
  <c r="AU75" i="1"/>
  <c r="AQ75" i="1"/>
  <c r="AM75" i="1"/>
  <c r="W75" i="1"/>
  <c r="I75" i="1"/>
  <c r="H75" i="1"/>
  <c r="CZ74" i="1"/>
  <c r="CX74" i="1"/>
  <c r="CV74" i="1"/>
  <c r="CT74" i="1"/>
  <c r="CR74" i="1"/>
  <c r="CP74" i="1"/>
  <c r="CL74" i="1"/>
  <c r="CJ74" i="1"/>
  <c r="CH74" i="1"/>
  <c r="CF74" i="1"/>
  <c r="CD74" i="1"/>
  <c r="CB74" i="1"/>
  <c r="BX74" i="1"/>
  <c r="BV74" i="1"/>
  <c r="BT74" i="1"/>
  <c r="BR74" i="1"/>
  <c r="BP74" i="1"/>
  <c r="BN74" i="1"/>
  <c r="BJ74" i="1"/>
  <c r="BH74" i="1"/>
  <c r="BF74" i="1"/>
  <c r="BD74" i="1"/>
  <c r="BB74" i="1"/>
  <c r="AZ74" i="1"/>
  <c r="AV74" i="1"/>
  <c r="AT74" i="1"/>
  <c r="AR74" i="1"/>
  <c r="AP74" i="1"/>
  <c r="AN74" i="1"/>
  <c r="W74" i="1"/>
  <c r="I74" i="1"/>
  <c r="CY74" i="1" s="1"/>
  <c r="H74" i="1"/>
  <c r="CY73" i="1"/>
  <c r="CU73" i="1"/>
  <c r="CQ73" i="1"/>
  <c r="CM73" i="1"/>
  <c r="CI73" i="1"/>
  <c r="CE73" i="1"/>
  <c r="BW73" i="1"/>
  <c r="BS73" i="1"/>
  <c r="BO73" i="1"/>
  <c r="BK73" i="1"/>
  <c r="BG73" i="1"/>
  <c r="BC73" i="1"/>
  <c r="AU73" i="1"/>
  <c r="AQ73" i="1"/>
  <c r="AM73" i="1"/>
  <c r="W73" i="1"/>
  <c r="I73" i="1"/>
  <c r="H73" i="1"/>
  <c r="CZ72" i="1"/>
  <c r="CX72" i="1"/>
  <c r="CV72" i="1"/>
  <c r="CT72" i="1"/>
  <c r="CR72" i="1"/>
  <c r="CP72" i="1"/>
  <c r="CL72" i="1"/>
  <c r="CJ72" i="1"/>
  <c r="CH72" i="1"/>
  <c r="CF72" i="1"/>
  <c r="CD72" i="1"/>
  <c r="CB72" i="1"/>
  <c r="BX72" i="1"/>
  <c r="BV72" i="1"/>
  <c r="BT72" i="1"/>
  <c r="BR72" i="1"/>
  <c r="BP72" i="1"/>
  <c r="BN72" i="1"/>
  <c r="BJ72" i="1"/>
  <c r="BH72" i="1"/>
  <c r="BF72" i="1"/>
  <c r="BD72" i="1"/>
  <c r="BB72" i="1"/>
  <c r="AZ72" i="1"/>
  <c r="AV72" i="1"/>
  <c r="AT72" i="1"/>
  <c r="AR72" i="1"/>
  <c r="AP72" i="1"/>
  <c r="AN72" i="1"/>
  <c r="W72" i="1"/>
  <c r="I72" i="1"/>
  <c r="CY72" i="1" s="1"/>
  <c r="H72" i="1"/>
  <c r="CY71" i="1"/>
  <c r="CU71" i="1"/>
  <c r="CQ71" i="1"/>
  <c r="CM71" i="1"/>
  <c r="CI71" i="1"/>
  <c r="CE71" i="1"/>
  <c r="BW71" i="1"/>
  <c r="BS71" i="1"/>
  <c r="BO71" i="1"/>
  <c r="BK71" i="1"/>
  <c r="BG71" i="1"/>
  <c r="BC71" i="1"/>
  <c r="AU71" i="1"/>
  <c r="AQ71" i="1"/>
  <c r="AM71" i="1"/>
  <c r="W71" i="1"/>
  <c r="I71" i="1"/>
  <c r="H71" i="1"/>
  <c r="AI70" i="1"/>
  <c r="AG70" i="1"/>
  <c r="AE70" i="1"/>
  <c r="AC70" i="1"/>
  <c r="AA70" i="1"/>
  <c r="Y70" i="1"/>
  <c r="W70" i="1"/>
  <c r="I70" i="1"/>
  <c r="AH70" i="1" s="1"/>
  <c r="H70" i="1"/>
  <c r="I69" i="1"/>
  <c r="AL69" i="1" s="1"/>
  <c r="H69" i="1"/>
  <c r="AI68" i="1"/>
  <c r="AG68" i="1"/>
  <c r="AE68" i="1"/>
  <c r="AC68" i="1"/>
  <c r="AA68" i="1"/>
  <c r="Y68" i="1"/>
  <c r="W68" i="1"/>
  <c r="I68" i="1"/>
  <c r="AH68" i="1" s="1"/>
  <c r="H68" i="1"/>
  <c r="W67" i="1"/>
  <c r="I67" i="1"/>
  <c r="H67" i="1"/>
  <c r="AL66" i="1"/>
  <c r="I66" i="1"/>
  <c r="H66" i="1"/>
  <c r="I65" i="1"/>
  <c r="AL65" i="1" s="1"/>
  <c r="H65" i="1"/>
  <c r="AL64" i="1"/>
  <c r="AK64" i="1"/>
  <c r="I64" i="1"/>
  <c r="H64" i="1"/>
  <c r="AL63" i="1"/>
  <c r="AK63" i="1"/>
  <c r="I63" i="1"/>
  <c r="H63" i="1"/>
  <c r="AL62" i="1"/>
  <c r="AK62" i="1"/>
  <c r="I62" i="1"/>
  <c r="H62" i="1"/>
  <c r="AL61" i="1"/>
  <c r="I61" i="1"/>
  <c r="H61" i="1"/>
  <c r="AL60" i="1"/>
  <c r="I60" i="1"/>
  <c r="H60" i="1"/>
  <c r="AL59" i="1"/>
  <c r="I59" i="1"/>
  <c r="H59" i="1"/>
  <c r="AL58" i="1"/>
  <c r="I58" i="1"/>
  <c r="H58" i="1"/>
  <c r="AL57" i="1"/>
  <c r="I57" i="1"/>
  <c r="H57" i="1"/>
  <c r="W56" i="1"/>
  <c r="I56" i="1"/>
  <c r="AG56" i="1" s="1"/>
  <c r="H56" i="1"/>
  <c r="AL55" i="1"/>
  <c r="AK55" i="1"/>
  <c r="I55" i="1"/>
  <c r="H55" i="1"/>
  <c r="AL54" i="1"/>
  <c r="AK54" i="1"/>
  <c r="I54" i="1"/>
  <c r="H54" i="1"/>
  <c r="AL53" i="1"/>
  <c r="AK53" i="1"/>
  <c r="I53" i="1"/>
  <c r="H53" i="1"/>
  <c r="AL52" i="1"/>
  <c r="AK52" i="1"/>
  <c r="I52" i="1"/>
  <c r="H52" i="1"/>
  <c r="AL51" i="1"/>
  <c r="AK51" i="1"/>
  <c r="I51" i="1"/>
  <c r="H51" i="1"/>
  <c r="AL50" i="1"/>
  <c r="AK50" i="1"/>
  <c r="I50" i="1"/>
  <c r="H50" i="1"/>
  <c r="AL49" i="1"/>
  <c r="AK49" i="1"/>
  <c r="AK88" i="1" s="1"/>
  <c r="I49" i="1"/>
  <c r="H49" i="1"/>
  <c r="AL48" i="1"/>
  <c r="I48" i="1"/>
  <c r="H48" i="1"/>
  <c r="AL47" i="1"/>
  <c r="I47" i="1"/>
  <c r="H47" i="1"/>
  <c r="AL46" i="1"/>
  <c r="I46" i="1"/>
  <c r="H46" i="1"/>
  <c r="AL45" i="1"/>
  <c r="I45" i="1"/>
  <c r="H45" i="1"/>
  <c r="AL44" i="1"/>
  <c r="I44" i="1"/>
  <c r="H44" i="1"/>
  <c r="AL43" i="1"/>
  <c r="H43" i="1"/>
  <c r="G43" i="1"/>
  <c r="I43" i="1" s="1"/>
  <c r="O43" i="1" s="1"/>
  <c r="AL42" i="1"/>
  <c r="H42" i="1"/>
  <c r="G42" i="1"/>
  <c r="I42" i="1" s="1"/>
  <c r="AL41" i="1"/>
  <c r="G41" i="1"/>
  <c r="H41" i="1" s="1"/>
  <c r="AL40" i="1"/>
  <c r="G40" i="1"/>
  <c r="H40" i="1" s="1"/>
  <c r="AL39" i="1"/>
  <c r="G39" i="1"/>
  <c r="H39" i="1" s="1"/>
  <c r="AL38" i="1"/>
  <c r="H38" i="1"/>
  <c r="G38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O36" i="1"/>
  <c r="N36" i="1"/>
  <c r="M36" i="1"/>
  <c r="L36" i="1"/>
  <c r="K36" i="1"/>
  <c r="J36" i="1"/>
  <c r="I35" i="1"/>
  <c r="AL35" i="1" s="1"/>
  <c r="H35" i="1"/>
  <c r="W34" i="1"/>
  <c r="I34" i="1"/>
  <c r="AG34" i="1" s="1"/>
  <c r="H34" i="1"/>
  <c r="W33" i="1"/>
  <c r="I33" i="1"/>
  <c r="AG33" i="1" s="1"/>
  <c r="H33" i="1"/>
  <c r="AL32" i="1"/>
  <c r="AK32" i="1"/>
  <c r="AK36" i="1" s="1"/>
  <c r="I32" i="1"/>
  <c r="H32" i="1"/>
  <c r="AL31" i="1"/>
  <c r="I31" i="1"/>
  <c r="H31" i="1"/>
  <c r="AL30" i="1"/>
  <c r="H30" i="1"/>
  <c r="G30" i="1"/>
  <c r="I30" i="1" s="1"/>
  <c r="P30" i="1" s="1"/>
  <c r="AL29" i="1"/>
  <c r="G29" i="1"/>
  <c r="H29" i="1" s="1"/>
  <c r="AL28" i="1"/>
  <c r="H28" i="1"/>
  <c r="G28" i="1"/>
  <c r="I28" i="1" s="1"/>
  <c r="P28" i="1" s="1"/>
  <c r="AL27" i="1"/>
  <c r="H27" i="1"/>
  <c r="G27" i="1"/>
  <c r="I27" i="1" s="1"/>
  <c r="AL26" i="1"/>
  <c r="AL36" i="1" s="1"/>
  <c r="G26" i="1"/>
  <c r="H26" i="1" s="1"/>
  <c r="AL25" i="1"/>
  <c r="H25" i="1"/>
  <c r="H36" i="1" s="1"/>
  <c r="G25" i="1"/>
  <c r="I25" i="1" s="1"/>
  <c r="AG23" i="1"/>
  <c r="AF23" i="1"/>
  <c r="AE23" i="1"/>
  <c r="AD23" i="1"/>
  <c r="AC23" i="1"/>
  <c r="AB23" i="1"/>
  <c r="AA23" i="1"/>
  <c r="Z23" i="1"/>
  <c r="Y23" i="1"/>
  <c r="X23" i="1"/>
  <c r="W23" i="1"/>
  <c r="W198" i="1" s="1"/>
  <c r="V23" i="1"/>
  <c r="V198" i="1" s="1"/>
  <c r="U23" i="1"/>
  <c r="U198" i="1" s="1"/>
  <c r="T23" i="1"/>
  <c r="T198" i="1" s="1"/>
  <c r="S23" i="1"/>
  <c r="S198" i="1" s="1"/>
  <c r="R23" i="1"/>
  <c r="R198" i="1" s="1"/>
  <c r="Q23" i="1"/>
  <c r="Q198" i="1" s="1"/>
  <c r="P23" i="1"/>
  <c r="O23" i="1"/>
  <c r="N23" i="1"/>
  <c r="M23" i="1"/>
  <c r="L23" i="1"/>
  <c r="K23" i="1"/>
  <c r="J23" i="1"/>
  <c r="J198" i="1" s="1"/>
  <c r="G23" i="1"/>
  <c r="AI22" i="1"/>
  <c r="I22" i="1"/>
  <c r="H22" i="1"/>
  <c r="AI21" i="1"/>
  <c r="I21" i="1"/>
  <c r="H21" i="1"/>
  <c r="I20" i="1"/>
  <c r="H20" i="1"/>
  <c r="AK19" i="1"/>
  <c r="AL19" i="1" s="1"/>
  <c r="I19" i="1"/>
  <c r="H19" i="1"/>
  <c r="AK18" i="1"/>
  <c r="AL18" i="1" s="1"/>
  <c r="I18" i="1"/>
  <c r="H18" i="1"/>
  <c r="AK17" i="1"/>
  <c r="AL17" i="1" s="1"/>
  <c r="I17" i="1"/>
  <c r="H17" i="1"/>
  <c r="AK16" i="1"/>
  <c r="AL16" i="1" s="1"/>
  <c r="I16" i="1"/>
  <c r="H16" i="1"/>
  <c r="AK15" i="1"/>
  <c r="AL15" i="1" s="1"/>
  <c r="I15" i="1"/>
  <c r="H15" i="1"/>
  <c r="AK14" i="1"/>
  <c r="AL14" i="1" s="1"/>
  <c r="I14" i="1"/>
  <c r="H14" i="1"/>
  <c r="AK13" i="1"/>
  <c r="AK23" i="1" s="1"/>
  <c r="AK198" i="1" s="1"/>
  <c r="H13" i="1"/>
  <c r="G13" i="1"/>
  <c r="I13" i="1" s="1"/>
  <c r="AL12" i="1"/>
  <c r="H12" i="1"/>
  <c r="G12" i="1"/>
  <c r="I12" i="1" s="1"/>
  <c r="AL11" i="1"/>
  <c r="H11" i="1"/>
  <c r="G11" i="1"/>
  <c r="I11" i="1" s="1"/>
  <c r="AL10" i="1"/>
  <c r="H10" i="1"/>
  <c r="G10" i="1"/>
  <c r="I10" i="1" s="1"/>
  <c r="AL9" i="1"/>
  <c r="H9" i="1"/>
  <c r="G9" i="1"/>
  <c r="I9" i="1" s="1"/>
  <c r="AL8" i="1"/>
  <c r="H8" i="1"/>
  <c r="G8" i="1"/>
  <c r="I8" i="1" s="1"/>
  <c r="AL7" i="1"/>
  <c r="H7" i="1"/>
  <c r="H23" i="1" s="1"/>
  <c r="G7" i="1"/>
  <c r="I7" i="1" s="1"/>
  <c r="I23" i="1" s="1"/>
  <c r="P42" i="1" l="1"/>
  <c r="N42" i="1"/>
  <c r="O42" i="1"/>
  <c r="M42" i="1"/>
  <c r="P25" i="1"/>
  <c r="I26" i="1"/>
  <c r="P26" i="1" s="1"/>
  <c r="I29" i="1"/>
  <c r="P29" i="1" s="1"/>
  <c r="X33" i="1"/>
  <c r="Z33" i="1"/>
  <c r="AB33" i="1"/>
  <c r="AD33" i="1"/>
  <c r="AF33" i="1"/>
  <c r="AH33" i="1"/>
  <c r="X34" i="1"/>
  <c r="Z34" i="1"/>
  <c r="AB34" i="1"/>
  <c r="AD34" i="1"/>
  <c r="AF34" i="1"/>
  <c r="AH34" i="1"/>
  <c r="Y35" i="1"/>
  <c r="AA35" i="1"/>
  <c r="AC35" i="1"/>
  <c r="AE35" i="1"/>
  <c r="AG35" i="1"/>
  <c r="AI35" i="1"/>
  <c r="G36" i="1"/>
  <c r="G198" i="1" s="1"/>
  <c r="H88" i="1"/>
  <c r="H198" i="1" s="1"/>
  <c r="I39" i="1"/>
  <c r="I40" i="1"/>
  <c r="I41" i="1"/>
  <c r="X56" i="1"/>
  <c r="Z56" i="1"/>
  <c r="AB56" i="1"/>
  <c r="AD56" i="1"/>
  <c r="AF56" i="1"/>
  <c r="AI67" i="1"/>
  <c r="AG67" i="1"/>
  <c r="X67" i="1"/>
  <c r="Z67" i="1"/>
  <c r="AB67" i="1"/>
  <c r="AD67" i="1"/>
  <c r="AF67" i="1"/>
  <c r="AL13" i="1"/>
  <c r="AL23" i="1" s="1"/>
  <c r="AL198" i="1" s="1"/>
  <c r="Y33" i="1"/>
  <c r="AA33" i="1"/>
  <c r="AC33" i="1"/>
  <c r="AE33" i="1"/>
  <c r="Y34" i="1"/>
  <c r="AA34" i="1"/>
  <c r="AC34" i="1"/>
  <c r="AE34" i="1"/>
  <c r="X35" i="1"/>
  <c r="Z35" i="1"/>
  <c r="AB35" i="1"/>
  <c r="AD35" i="1"/>
  <c r="AF35" i="1"/>
  <c r="AH35" i="1"/>
  <c r="G88" i="1"/>
  <c r="I38" i="1"/>
  <c r="AL88" i="1"/>
  <c r="Y56" i="1"/>
  <c r="AA56" i="1"/>
  <c r="AC56" i="1"/>
  <c r="AE56" i="1"/>
  <c r="Y67" i="1"/>
  <c r="AA67" i="1"/>
  <c r="AC67" i="1"/>
  <c r="AE67" i="1"/>
  <c r="AH67" i="1"/>
  <c r="CZ71" i="1"/>
  <c r="CX71" i="1"/>
  <c r="CV71" i="1"/>
  <c r="CT71" i="1"/>
  <c r="CR71" i="1"/>
  <c r="CP71" i="1"/>
  <c r="CL71" i="1"/>
  <c r="CJ71" i="1"/>
  <c r="CH71" i="1"/>
  <c r="CF71" i="1"/>
  <c r="CD71" i="1"/>
  <c r="CB71" i="1"/>
  <c r="BX71" i="1"/>
  <c r="BV71" i="1"/>
  <c r="BT71" i="1"/>
  <c r="BR71" i="1"/>
  <c r="BP71" i="1"/>
  <c r="BN71" i="1"/>
  <c r="BJ71" i="1"/>
  <c r="BH71" i="1"/>
  <c r="BF71" i="1"/>
  <c r="BD71" i="1"/>
  <c r="BB71" i="1"/>
  <c r="AZ71" i="1"/>
  <c r="AV71" i="1"/>
  <c r="AT71" i="1"/>
  <c r="AR71" i="1"/>
  <c r="AP71" i="1"/>
  <c r="AN71" i="1"/>
  <c r="AY71" i="1" s="1"/>
  <c r="AI71" i="1"/>
  <c r="AJ71" i="1" s="1"/>
  <c r="AO71" i="1"/>
  <c r="AS71" i="1"/>
  <c r="AW71" i="1"/>
  <c r="BA71" i="1"/>
  <c r="BE71" i="1"/>
  <c r="BI71" i="1"/>
  <c r="BQ71" i="1"/>
  <c r="BU71" i="1"/>
  <c r="BY71" i="1"/>
  <c r="CC71" i="1"/>
  <c r="CG71" i="1"/>
  <c r="CK71" i="1"/>
  <c r="CS71" i="1"/>
  <c r="CW71" i="1"/>
  <c r="CZ73" i="1"/>
  <c r="CX73" i="1"/>
  <c r="CV73" i="1"/>
  <c r="CT73" i="1"/>
  <c r="CR73" i="1"/>
  <c r="CP73" i="1"/>
  <c r="CL73" i="1"/>
  <c r="CJ73" i="1"/>
  <c r="CH73" i="1"/>
  <c r="CF73" i="1"/>
  <c r="CD73" i="1"/>
  <c r="CB73" i="1"/>
  <c r="BX73" i="1"/>
  <c r="BV73" i="1"/>
  <c r="BT73" i="1"/>
  <c r="BR73" i="1"/>
  <c r="BP73" i="1"/>
  <c r="BN73" i="1"/>
  <c r="BJ73" i="1"/>
  <c r="BH73" i="1"/>
  <c r="BF73" i="1"/>
  <c r="BD73" i="1"/>
  <c r="BB73" i="1"/>
  <c r="AZ73" i="1"/>
  <c r="AV73" i="1"/>
  <c r="AT73" i="1"/>
  <c r="AR73" i="1"/>
  <c r="AP73" i="1"/>
  <c r="AN73" i="1"/>
  <c r="AX73" i="1" s="1"/>
  <c r="AI73" i="1"/>
  <c r="AJ73" i="1" s="1"/>
  <c r="AO73" i="1"/>
  <c r="AS73" i="1"/>
  <c r="AW73" i="1"/>
  <c r="BA73" i="1"/>
  <c r="BE73" i="1"/>
  <c r="BI73" i="1"/>
  <c r="BQ73" i="1"/>
  <c r="BU73" i="1"/>
  <c r="BY73" i="1"/>
  <c r="CC73" i="1"/>
  <c r="CG73" i="1"/>
  <c r="CK73" i="1"/>
  <c r="CS73" i="1"/>
  <c r="CW73" i="1"/>
  <c r="CZ75" i="1"/>
  <c r="CX75" i="1"/>
  <c r="CV75" i="1"/>
  <c r="CT75" i="1"/>
  <c r="CR75" i="1"/>
  <c r="CP75" i="1"/>
  <c r="CL75" i="1"/>
  <c r="CJ75" i="1"/>
  <c r="CH75" i="1"/>
  <c r="CF75" i="1"/>
  <c r="CD75" i="1"/>
  <c r="CB75" i="1"/>
  <c r="BX75" i="1"/>
  <c r="BV75" i="1"/>
  <c r="BT75" i="1"/>
  <c r="BR75" i="1"/>
  <c r="BP75" i="1"/>
  <c r="BN75" i="1"/>
  <c r="BJ75" i="1"/>
  <c r="BH75" i="1"/>
  <c r="BF75" i="1"/>
  <c r="BD75" i="1"/>
  <c r="BB75" i="1"/>
  <c r="AZ75" i="1"/>
  <c r="AV75" i="1"/>
  <c r="AT75" i="1"/>
  <c r="AR75" i="1"/>
  <c r="AP75" i="1"/>
  <c r="AN75" i="1"/>
  <c r="AY75" i="1" s="1"/>
  <c r="AI75" i="1"/>
  <c r="AJ75" i="1" s="1"/>
  <c r="AO75" i="1"/>
  <c r="AS75" i="1"/>
  <c r="AW75" i="1"/>
  <c r="BA75" i="1"/>
  <c r="BE75" i="1"/>
  <c r="BI75" i="1"/>
  <c r="BQ75" i="1"/>
  <c r="BU75" i="1"/>
  <c r="BY75" i="1"/>
  <c r="CC75" i="1"/>
  <c r="CG75" i="1"/>
  <c r="CK75" i="1"/>
  <c r="CS75" i="1"/>
  <c r="CW75" i="1"/>
  <c r="CZ77" i="1"/>
  <c r="CX77" i="1"/>
  <c r="CV77" i="1"/>
  <c r="CT77" i="1"/>
  <c r="CR77" i="1"/>
  <c r="CP77" i="1"/>
  <c r="CL77" i="1"/>
  <c r="CJ77" i="1"/>
  <c r="CH77" i="1"/>
  <c r="CF77" i="1"/>
  <c r="CD77" i="1"/>
  <c r="CB77" i="1"/>
  <c r="BX77" i="1"/>
  <c r="BV77" i="1"/>
  <c r="BT77" i="1"/>
  <c r="BR77" i="1"/>
  <c r="BP77" i="1"/>
  <c r="BN77" i="1"/>
  <c r="BJ77" i="1"/>
  <c r="BH77" i="1"/>
  <c r="BF77" i="1"/>
  <c r="BD77" i="1"/>
  <c r="BB77" i="1"/>
  <c r="AZ77" i="1"/>
  <c r="AV77" i="1"/>
  <c r="AT77" i="1"/>
  <c r="AR77" i="1"/>
  <c r="AP77" i="1"/>
  <c r="AN77" i="1"/>
  <c r="AX77" i="1" s="1"/>
  <c r="AI77" i="1"/>
  <c r="AJ77" i="1" s="1"/>
  <c r="AO77" i="1"/>
  <c r="AS77" i="1"/>
  <c r="AW77" i="1"/>
  <c r="BA77" i="1"/>
  <c r="BE77" i="1"/>
  <c r="BI77" i="1"/>
  <c r="BQ77" i="1"/>
  <c r="BU77" i="1"/>
  <c r="BY77" i="1"/>
  <c r="CC77" i="1"/>
  <c r="CG77" i="1"/>
  <c r="CK77" i="1"/>
  <c r="CS77" i="1"/>
  <c r="CW77" i="1"/>
  <c r="X68" i="1"/>
  <c r="Z68" i="1"/>
  <c r="AB68" i="1"/>
  <c r="AD68" i="1"/>
  <c r="AF68" i="1"/>
  <c r="X70" i="1"/>
  <c r="Z70" i="1"/>
  <c r="AB70" i="1"/>
  <c r="AD70" i="1"/>
  <c r="AF70" i="1"/>
  <c r="AI72" i="1"/>
  <c r="AJ72" i="1" s="1"/>
  <c r="AM72" i="1"/>
  <c r="AO72" i="1"/>
  <c r="AQ72" i="1"/>
  <c r="AS72" i="1"/>
  <c r="AU72" i="1"/>
  <c r="AW72" i="1"/>
  <c r="BA72" i="1"/>
  <c r="BL72" i="1" s="1"/>
  <c r="BC72" i="1"/>
  <c r="BE72" i="1"/>
  <c r="BG72" i="1"/>
  <c r="BI72" i="1"/>
  <c r="BK72" i="1"/>
  <c r="BO72" i="1"/>
  <c r="BZ72" i="1" s="1"/>
  <c r="BQ72" i="1"/>
  <c r="BS72" i="1"/>
  <c r="BU72" i="1"/>
  <c r="BW72" i="1"/>
  <c r="BY72" i="1"/>
  <c r="CC72" i="1"/>
  <c r="CN72" i="1" s="1"/>
  <c r="CE72" i="1"/>
  <c r="CG72" i="1"/>
  <c r="CI72" i="1"/>
  <c r="CK72" i="1"/>
  <c r="CM72" i="1"/>
  <c r="CQ72" i="1"/>
  <c r="DB72" i="1" s="1"/>
  <c r="CS72" i="1"/>
  <c r="CU72" i="1"/>
  <c r="CW72" i="1"/>
  <c r="AI74" i="1"/>
  <c r="AJ74" i="1" s="1"/>
  <c r="AM74" i="1"/>
  <c r="AO74" i="1"/>
  <c r="AQ74" i="1"/>
  <c r="AS74" i="1"/>
  <c r="AU74" i="1"/>
  <c r="AW74" i="1"/>
  <c r="BA74" i="1"/>
  <c r="BL74" i="1" s="1"/>
  <c r="BC74" i="1"/>
  <c r="BE74" i="1"/>
  <c r="BG74" i="1"/>
  <c r="BI74" i="1"/>
  <c r="BK74" i="1"/>
  <c r="BO74" i="1"/>
  <c r="BZ74" i="1" s="1"/>
  <c r="BQ74" i="1"/>
  <c r="BS74" i="1"/>
  <c r="BU74" i="1"/>
  <c r="BW74" i="1"/>
  <c r="BY74" i="1"/>
  <c r="CC74" i="1"/>
  <c r="CN74" i="1" s="1"/>
  <c r="CE74" i="1"/>
  <c r="CG74" i="1"/>
  <c r="CI74" i="1"/>
  <c r="CK74" i="1"/>
  <c r="CM74" i="1"/>
  <c r="CQ74" i="1"/>
  <c r="DB74" i="1" s="1"/>
  <c r="CS74" i="1"/>
  <c r="CU74" i="1"/>
  <c r="CW74" i="1"/>
  <c r="AI76" i="1"/>
  <c r="AJ76" i="1" s="1"/>
  <c r="AM76" i="1"/>
  <c r="AO76" i="1"/>
  <c r="AQ76" i="1"/>
  <c r="AS76" i="1"/>
  <c r="AU76" i="1"/>
  <c r="AW76" i="1"/>
  <c r="BA76" i="1"/>
  <c r="BL76" i="1" s="1"/>
  <c r="BC76" i="1"/>
  <c r="BE76" i="1"/>
  <c r="BG76" i="1"/>
  <c r="BI76" i="1"/>
  <c r="BK76" i="1"/>
  <c r="BO76" i="1"/>
  <c r="BZ76" i="1" s="1"/>
  <c r="BQ76" i="1"/>
  <c r="BS76" i="1"/>
  <c r="BU76" i="1"/>
  <c r="BW76" i="1"/>
  <c r="BY76" i="1"/>
  <c r="CC76" i="1"/>
  <c r="CN76" i="1" s="1"/>
  <c r="CE76" i="1"/>
  <c r="CG76" i="1"/>
  <c r="CI76" i="1"/>
  <c r="CK76" i="1"/>
  <c r="CM76" i="1"/>
  <c r="CQ76" i="1"/>
  <c r="DB76" i="1" s="1"/>
  <c r="CS76" i="1"/>
  <c r="CU76" i="1"/>
  <c r="CW76" i="1"/>
  <c r="AI78" i="1"/>
  <c r="AJ78" i="1" s="1"/>
  <c r="AM78" i="1"/>
  <c r="AO78" i="1"/>
  <c r="AQ78" i="1"/>
  <c r="AS78" i="1"/>
  <c r="AU78" i="1"/>
  <c r="AW78" i="1"/>
  <c r="BA78" i="1"/>
  <c r="BL78" i="1" s="1"/>
  <c r="BC78" i="1"/>
  <c r="BE78" i="1"/>
  <c r="BG78" i="1"/>
  <c r="BI78" i="1"/>
  <c r="BK78" i="1"/>
  <c r="BO78" i="1"/>
  <c r="BZ78" i="1" s="1"/>
  <c r="BQ78" i="1"/>
  <c r="BS78" i="1"/>
  <c r="BU78" i="1"/>
  <c r="BW78" i="1"/>
  <c r="BY78" i="1"/>
  <c r="CC78" i="1"/>
  <c r="CN78" i="1" s="1"/>
  <c r="CE78" i="1"/>
  <c r="CG78" i="1"/>
  <c r="CI78" i="1"/>
  <c r="CK78" i="1"/>
  <c r="CM78" i="1"/>
  <c r="CQ78" i="1"/>
  <c r="DB78" i="1" s="1"/>
  <c r="CS78" i="1"/>
  <c r="CU78" i="1"/>
  <c r="CW78" i="1"/>
  <c r="AN79" i="1"/>
  <c r="AP79" i="1"/>
  <c r="AR79" i="1"/>
  <c r="AT79" i="1"/>
  <c r="AV79" i="1"/>
  <c r="AZ79" i="1"/>
  <c r="BB79" i="1"/>
  <c r="BD79" i="1"/>
  <c r="BF79" i="1"/>
  <c r="BH79" i="1"/>
  <c r="BJ79" i="1"/>
  <c r="BN79" i="1"/>
  <c r="BP79" i="1"/>
  <c r="BR79" i="1"/>
  <c r="BT79" i="1"/>
  <c r="BV79" i="1"/>
  <c r="BX79" i="1"/>
  <c r="CB79" i="1"/>
  <c r="CD79" i="1"/>
  <c r="CF79" i="1"/>
  <c r="CH79" i="1"/>
  <c r="CJ79" i="1"/>
  <c r="CL79" i="1"/>
  <c r="CP79" i="1"/>
  <c r="CR79" i="1"/>
  <c r="CT79" i="1"/>
  <c r="CV79" i="1"/>
  <c r="CX79" i="1"/>
  <c r="CZ79" i="1"/>
  <c r="AI80" i="1"/>
  <c r="AJ80" i="1" s="1"/>
  <c r="AM80" i="1"/>
  <c r="AO80" i="1"/>
  <c r="AQ80" i="1"/>
  <c r="AS80" i="1"/>
  <c r="AU80" i="1"/>
  <c r="AW80" i="1"/>
  <c r="BA80" i="1"/>
  <c r="BL80" i="1" s="1"/>
  <c r="BC80" i="1"/>
  <c r="BE80" i="1"/>
  <c r="BG80" i="1"/>
  <c r="BI80" i="1"/>
  <c r="BK80" i="1"/>
  <c r="BO80" i="1"/>
  <c r="BZ80" i="1" s="1"/>
  <c r="BQ80" i="1"/>
  <c r="BS80" i="1"/>
  <c r="BU80" i="1"/>
  <c r="BW80" i="1"/>
  <c r="BY80" i="1"/>
  <c r="CC80" i="1"/>
  <c r="CN80" i="1" s="1"/>
  <c r="CE80" i="1"/>
  <c r="CG80" i="1"/>
  <c r="CI80" i="1"/>
  <c r="CK80" i="1"/>
  <c r="CM80" i="1"/>
  <c r="CQ80" i="1"/>
  <c r="DB80" i="1" s="1"/>
  <c r="CS80" i="1"/>
  <c r="CU80" i="1"/>
  <c r="CW80" i="1"/>
  <c r="AN81" i="1"/>
  <c r="AP81" i="1"/>
  <c r="AR81" i="1"/>
  <c r="AT81" i="1"/>
  <c r="AV81" i="1"/>
  <c r="AZ81" i="1"/>
  <c r="BB81" i="1"/>
  <c r="BD81" i="1"/>
  <c r="BF81" i="1"/>
  <c r="BH81" i="1"/>
  <c r="BJ81" i="1"/>
  <c r="BN81" i="1"/>
  <c r="BP81" i="1"/>
  <c r="BR81" i="1"/>
  <c r="BT81" i="1"/>
  <c r="BV81" i="1"/>
  <c r="BX81" i="1"/>
  <c r="CB81" i="1"/>
  <c r="CD81" i="1"/>
  <c r="CF81" i="1"/>
  <c r="CH81" i="1"/>
  <c r="CJ81" i="1"/>
  <c r="CL81" i="1"/>
  <c r="CP81" i="1"/>
  <c r="CR81" i="1"/>
  <c r="CT81" i="1"/>
  <c r="CV81" i="1"/>
  <c r="CX81" i="1"/>
  <c r="CZ81" i="1"/>
  <c r="AH82" i="1"/>
  <c r="AJ82" i="1" s="1"/>
  <c r="AN82" i="1"/>
  <c r="AY82" i="1" s="1"/>
  <c r="AP82" i="1"/>
  <c r="AR82" i="1"/>
  <c r="AT82" i="1"/>
  <c r="AV82" i="1"/>
  <c r="AX82" i="1"/>
  <c r="AZ82" i="1"/>
  <c r="BB82" i="1"/>
  <c r="BD82" i="1"/>
  <c r="BF82" i="1"/>
  <c r="BH82" i="1"/>
  <c r="BJ82" i="1"/>
  <c r="BN82" i="1"/>
  <c r="BP82" i="1"/>
  <c r="BR82" i="1"/>
  <c r="BT82" i="1"/>
  <c r="BV82" i="1"/>
  <c r="BX82" i="1"/>
  <c r="CB82" i="1"/>
  <c r="CD82" i="1"/>
  <c r="CF82" i="1"/>
  <c r="CH82" i="1"/>
  <c r="CJ82" i="1"/>
  <c r="CL82" i="1"/>
  <c r="CP82" i="1"/>
  <c r="CR82" i="1"/>
  <c r="CT82" i="1"/>
  <c r="CV82" i="1"/>
  <c r="CX82" i="1"/>
  <c r="AI83" i="1"/>
  <c r="AJ83" i="1" s="1"/>
  <c r="AM83" i="1"/>
  <c r="AO83" i="1"/>
  <c r="AQ83" i="1"/>
  <c r="AS83" i="1"/>
  <c r="AU83" i="1"/>
  <c r="AW83" i="1"/>
  <c r="BA83" i="1"/>
  <c r="BL83" i="1" s="1"/>
  <c r="BC83" i="1"/>
  <c r="BE83" i="1"/>
  <c r="BG83" i="1"/>
  <c r="BI83" i="1"/>
  <c r="BK83" i="1"/>
  <c r="BO83" i="1"/>
  <c r="BZ83" i="1" s="1"/>
  <c r="BQ83" i="1"/>
  <c r="BS83" i="1"/>
  <c r="BU83" i="1"/>
  <c r="BW83" i="1"/>
  <c r="BY83" i="1"/>
  <c r="CC83" i="1"/>
  <c r="CN83" i="1" s="1"/>
  <c r="CE83" i="1"/>
  <c r="CG83" i="1"/>
  <c r="CI83" i="1"/>
  <c r="CK83" i="1"/>
  <c r="CM83" i="1"/>
  <c r="CQ83" i="1"/>
  <c r="DB83" i="1" s="1"/>
  <c r="CS83" i="1"/>
  <c r="CU83" i="1"/>
  <c r="CW83" i="1"/>
  <c r="AN84" i="1"/>
  <c r="AP84" i="1"/>
  <c r="AR84" i="1"/>
  <c r="AT84" i="1"/>
  <c r="AV84" i="1"/>
  <c r="AZ84" i="1"/>
  <c r="BB84" i="1"/>
  <c r="BD84" i="1"/>
  <c r="BF84" i="1"/>
  <c r="BH84" i="1"/>
  <c r="BJ84" i="1"/>
  <c r="BN84" i="1"/>
  <c r="BP84" i="1"/>
  <c r="BR84" i="1"/>
  <c r="BT84" i="1"/>
  <c r="BV84" i="1"/>
  <c r="BX84" i="1"/>
  <c r="CB84" i="1"/>
  <c r="CD84" i="1"/>
  <c r="CF84" i="1"/>
  <c r="CH84" i="1"/>
  <c r="CJ84" i="1"/>
  <c r="CL84" i="1"/>
  <c r="CP84" i="1"/>
  <c r="CR84" i="1"/>
  <c r="CT84" i="1"/>
  <c r="CV84" i="1"/>
  <c r="CX84" i="1"/>
  <c r="CZ84" i="1"/>
  <c r="AI85" i="1"/>
  <c r="AJ85" i="1" s="1"/>
  <c r="AM85" i="1"/>
  <c r="AO85" i="1"/>
  <c r="AQ85" i="1"/>
  <c r="AS85" i="1"/>
  <c r="AU85" i="1"/>
  <c r="AW85" i="1"/>
  <c r="BA85" i="1"/>
  <c r="BL85" i="1" s="1"/>
  <c r="BC85" i="1"/>
  <c r="BE85" i="1"/>
  <c r="BG85" i="1"/>
  <c r="BI85" i="1"/>
  <c r="BK85" i="1"/>
  <c r="BO85" i="1"/>
  <c r="BQ85" i="1"/>
  <c r="BS85" i="1"/>
  <c r="BU85" i="1"/>
  <c r="BW85" i="1"/>
  <c r="BY85" i="1"/>
  <c r="CC85" i="1"/>
  <c r="CE85" i="1"/>
  <c r="CG85" i="1"/>
  <c r="CI85" i="1"/>
  <c r="CK85" i="1"/>
  <c r="CM85" i="1"/>
  <c r="CQ85" i="1"/>
  <c r="CS85" i="1"/>
  <c r="CU85" i="1"/>
  <c r="CW85" i="1"/>
  <c r="CY85" i="1"/>
  <c r="AN86" i="1"/>
  <c r="AP86" i="1"/>
  <c r="AR86" i="1"/>
  <c r="AT86" i="1"/>
  <c r="AV86" i="1"/>
  <c r="AZ86" i="1"/>
  <c r="BB86" i="1"/>
  <c r="BD86" i="1"/>
  <c r="BF86" i="1"/>
  <c r="BH86" i="1"/>
  <c r="BJ86" i="1"/>
  <c r="BN86" i="1"/>
  <c r="BP86" i="1"/>
  <c r="BR86" i="1"/>
  <c r="BT86" i="1"/>
  <c r="BV86" i="1"/>
  <c r="BX86" i="1"/>
  <c r="CB86" i="1"/>
  <c r="CD86" i="1"/>
  <c r="CF86" i="1"/>
  <c r="CH86" i="1"/>
  <c r="CJ86" i="1"/>
  <c r="CL86" i="1"/>
  <c r="CP86" i="1"/>
  <c r="CR86" i="1"/>
  <c r="CT86" i="1"/>
  <c r="CV86" i="1"/>
  <c r="CX86" i="1"/>
  <c r="CZ86" i="1"/>
  <c r="AI87" i="1"/>
  <c r="AJ87" i="1" s="1"/>
  <c r="AM87" i="1"/>
  <c r="AO87" i="1"/>
  <c r="AQ87" i="1"/>
  <c r="AS87" i="1"/>
  <c r="AU87" i="1"/>
  <c r="AW87" i="1"/>
  <c r="BA87" i="1"/>
  <c r="BC87" i="1"/>
  <c r="BE87" i="1"/>
  <c r="BG87" i="1"/>
  <c r="BI87" i="1"/>
  <c r="BK87" i="1"/>
  <c r="BO87" i="1"/>
  <c r="BQ87" i="1"/>
  <c r="BS87" i="1"/>
  <c r="BU87" i="1"/>
  <c r="BW87" i="1"/>
  <c r="BY87" i="1"/>
  <c r="CC87" i="1"/>
  <c r="CE87" i="1"/>
  <c r="CG87" i="1"/>
  <c r="CI87" i="1"/>
  <c r="CK87" i="1"/>
  <c r="CM87" i="1"/>
  <c r="CQ87" i="1"/>
  <c r="CS87" i="1"/>
  <c r="CU87" i="1"/>
  <c r="CW87" i="1"/>
  <c r="CY87" i="1"/>
  <c r="I90" i="1"/>
  <c r="I194" i="1" s="1"/>
  <c r="AL130" i="1"/>
  <c r="Y134" i="1"/>
  <c r="AA134" i="1"/>
  <c r="AC134" i="1"/>
  <c r="AE134" i="1"/>
  <c r="AG134" i="1"/>
  <c r="Y135" i="1"/>
  <c r="AA135" i="1"/>
  <c r="AC135" i="1"/>
  <c r="AE135" i="1"/>
  <c r="AG135" i="1"/>
  <c r="Z136" i="1"/>
  <c r="AG137" i="1"/>
  <c r="AE137" i="1"/>
  <c r="AC137" i="1"/>
  <c r="AA137" i="1"/>
  <c r="Y137" i="1"/>
  <c r="X137" i="1"/>
  <c r="AB137" i="1"/>
  <c r="AF137" i="1"/>
  <c r="Z138" i="1"/>
  <c r="AG139" i="1"/>
  <c r="AE139" i="1"/>
  <c r="AC139" i="1"/>
  <c r="AA139" i="1"/>
  <c r="Y139" i="1"/>
  <c r="X139" i="1"/>
  <c r="AB139" i="1"/>
  <c r="AF139" i="1"/>
  <c r="Z140" i="1"/>
  <c r="AG141" i="1"/>
  <c r="AE141" i="1"/>
  <c r="AC141" i="1"/>
  <c r="AA141" i="1"/>
  <c r="Y141" i="1"/>
  <c r="X141" i="1"/>
  <c r="AB141" i="1"/>
  <c r="AF141" i="1"/>
  <c r="Z142" i="1"/>
  <c r="AG143" i="1"/>
  <c r="AE143" i="1"/>
  <c r="AC143" i="1"/>
  <c r="AA143" i="1"/>
  <c r="Y143" i="1"/>
  <c r="X143" i="1"/>
  <c r="AB143" i="1"/>
  <c r="AF143" i="1"/>
  <c r="Z144" i="1"/>
  <c r="AG145" i="1"/>
  <c r="AE145" i="1"/>
  <c r="AC145" i="1"/>
  <c r="AA145" i="1"/>
  <c r="Y145" i="1"/>
  <c r="X145" i="1"/>
  <c r="AB145" i="1"/>
  <c r="AF145" i="1"/>
  <c r="Z146" i="1"/>
  <c r="AG147" i="1"/>
  <c r="AE147" i="1"/>
  <c r="AC147" i="1"/>
  <c r="AA147" i="1"/>
  <c r="Y147" i="1"/>
  <c r="X147" i="1"/>
  <c r="AB147" i="1"/>
  <c r="AF147" i="1"/>
  <c r="Z148" i="1"/>
  <c r="AI79" i="1"/>
  <c r="AJ79" i="1" s="1"/>
  <c r="AM79" i="1"/>
  <c r="AO79" i="1"/>
  <c r="AQ79" i="1"/>
  <c r="AS79" i="1"/>
  <c r="AU79" i="1"/>
  <c r="AW79" i="1"/>
  <c r="BA79" i="1"/>
  <c r="BC79" i="1"/>
  <c r="BE79" i="1"/>
  <c r="BG79" i="1"/>
  <c r="BI79" i="1"/>
  <c r="BK79" i="1"/>
  <c r="BO79" i="1"/>
  <c r="BQ79" i="1"/>
  <c r="BS79" i="1"/>
  <c r="BU79" i="1"/>
  <c r="BW79" i="1"/>
  <c r="BY79" i="1"/>
  <c r="CC79" i="1"/>
  <c r="CE79" i="1"/>
  <c r="CG79" i="1"/>
  <c r="CI79" i="1"/>
  <c r="CK79" i="1"/>
  <c r="CM79" i="1"/>
  <c r="CQ79" i="1"/>
  <c r="CS79" i="1"/>
  <c r="CU79" i="1"/>
  <c r="CW79" i="1"/>
  <c r="AI81" i="1"/>
  <c r="AJ81" i="1" s="1"/>
  <c r="AM81" i="1"/>
  <c r="AO81" i="1"/>
  <c r="AQ81" i="1"/>
  <c r="AS81" i="1"/>
  <c r="AU81" i="1"/>
  <c r="AW81" i="1"/>
  <c r="BA81" i="1"/>
  <c r="BC81" i="1"/>
  <c r="BE81" i="1"/>
  <c r="BG81" i="1"/>
  <c r="BI81" i="1"/>
  <c r="BK81" i="1"/>
  <c r="BO81" i="1"/>
  <c r="BQ81" i="1"/>
  <c r="BS81" i="1"/>
  <c r="BU81" i="1"/>
  <c r="BW81" i="1"/>
  <c r="BY81" i="1"/>
  <c r="CC81" i="1"/>
  <c r="CE81" i="1"/>
  <c r="CG81" i="1"/>
  <c r="CI81" i="1"/>
  <c r="CK81" i="1"/>
  <c r="CM81" i="1"/>
  <c r="CQ81" i="1"/>
  <c r="CS81" i="1"/>
  <c r="CU81" i="1"/>
  <c r="CW81" i="1"/>
  <c r="AI84" i="1"/>
  <c r="AJ84" i="1" s="1"/>
  <c r="AM84" i="1"/>
  <c r="AO84" i="1"/>
  <c r="AQ84" i="1"/>
  <c r="AS84" i="1"/>
  <c r="AU84" i="1"/>
  <c r="AW84" i="1"/>
  <c r="BA84" i="1"/>
  <c r="BC84" i="1"/>
  <c r="BE84" i="1"/>
  <c r="BG84" i="1"/>
  <c r="BI84" i="1"/>
  <c r="BK84" i="1"/>
  <c r="BO84" i="1"/>
  <c r="BQ84" i="1"/>
  <c r="BS84" i="1"/>
  <c r="BU84" i="1"/>
  <c r="BW84" i="1"/>
  <c r="BY84" i="1"/>
  <c r="CC84" i="1"/>
  <c r="CE84" i="1"/>
  <c r="CG84" i="1"/>
  <c r="CI84" i="1"/>
  <c r="CK84" i="1"/>
  <c r="CM84" i="1"/>
  <c r="CQ84" i="1"/>
  <c r="CS84" i="1"/>
  <c r="CU84" i="1"/>
  <c r="CW84" i="1"/>
  <c r="BN85" i="1"/>
  <c r="BP85" i="1"/>
  <c r="BR85" i="1"/>
  <c r="BT85" i="1"/>
  <c r="BV85" i="1"/>
  <c r="BX85" i="1"/>
  <c r="CB85" i="1"/>
  <c r="CD85" i="1"/>
  <c r="CF85" i="1"/>
  <c r="CH85" i="1"/>
  <c r="CJ85" i="1"/>
  <c r="CL85" i="1"/>
  <c r="CP85" i="1"/>
  <c r="CR85" i="1"/>
  <c r="CT85" i="1"/>
  <c r="CV85" i="1"/>
  <c r="CX85" i="1"/>
  <c r="AI86" i="1"/>
  <c r="AJ86" i="1" s="1"/>
  <c r="AM86" i="1"/>
  <c r="AO86" i="1"/>
  <c r="AQ86" i="1"/>
  <c r="AS86" i="1"/>
  <c r="AU86" i="1"/>
  <c r="AW86" i="1"/>
  <c r="BA86" i="1"/>
  <c r="BC86" i="1"/>
  <c r="BE86" i="1"/>
  <c r="BG86" i="1"/>
  <c r="BI86" i="1"/>
  <c r="BK86" i="1"/>
  <c r="BO86" i="1"/>
  <c r="BQ86" i="1"/>
  <c r="BS86" i="1"/>
  <c r="BU86" i="1"/>
  <c r="BW86" i="1"/>
  <c r="BY86" i="1"/>
  <c r="CC86" i="1"/>
  <c r="CE86" i="1"/>
  <c r="CG86" i="1"/>
  <c r="CI86" i="1"/>
  <c r="CK86" i="1"/>
  <c r="CM86" i="1"/>
  <c r="CQ86" i="1"/>
  <c r="CS86" i="1"/>
  <c r="CU86" i="1"/>
  <c r="CW86" i="1"/>
  <c r="AZ87" i="1"/>
  <c r="BB87" i="1"/>
  <c r="BD87" i="1"/>
  <c r="BF87" i="1"/>
  <c r="BH87" i="1"/>
  <c r="BJ87" i="1"/>
  <c r="BN87" i="1"/>
  <c r="BP87" i="1"/>
  <c r="BR87" i="1"/>
  <c r="BT87" i="1"/>
  <c r="BV87" i="1"/>
  <c r="BX87" i="1"/>
  <c r="CB87" i="1"/>
  <c r="CD87" i="1"/>
  <c r="CF87" i="1"/>
  <c r="CH87" i="1"/>
  <c r="CJ87" i="1"/>
  <c r="CL87" i="1"/>
  <c r="CP87" i="1"/>
  <c r="CR87" i="1"/>
  <c r="CT87" i="1"/>
  <c r="CV87" i="1"/>
  <c r="CX87" i="1"/>
  <c r="AL194" i="1"/>
  <c r="X134" i="1"/>
  <c r="Z134" i="1"/>
  <c r="AB134" i="1"/>
  <c r="AD134" i="1"/>
  <c r="X135" i="1"/>
  <c r="Z135" i="1"/>
  <c r="AB135" i="1"/>
  <c r="AD135" i="1"/>
  <c r="AG136" i="1"/>
  <c r="AE136" i="1"/>
  <c r="AC136" i="1"/>
  <c r="AA136" i="1"/>
  <c r="Y136" i="1"/>
  <c r="X136" i="1"/>
  <c r="AB136" i="1"/>
  <c r="AF136" i="1"/>
  <c r="AF194" i="1" s="1"/>
  <c r="AF198" i="1" s="1"/>
  <c r="AG138" i="1"/>
  <c r="AE138" i="1"/>
  <c r="AC138" i="1"/>
  <c r="AA138" i="1"/>
  <c r="Y138" i="1"/>
  <c r="X138" i="1"/>
  <c r="AB138" i="1"/>
  <c r="AF138" i="1"/>
  <c r="AG140" i="1"/>
  <c r="AE140" i="1"/>
  <c r="AC140" i="1"/>
  <c r="AA140" i="1"/>
  <c r="Y140" i="1"/>
  <c r="X140" i="1"/>
  <c r="AB140" i="1"/>
  <c r="AF140" i="1"/>
  <c r="AG142" i="1"/>
  <c r="AE142" i="1"/>
  <c r="AC142" i="1"/>
  <c r="AA142" i="1"/>
  <c r="Y142" i="1"/>
  <c r="X142" i="1"/>
  <c r="AB142" i="1"/>
  <c r="AF142" i="1"/>
  <c r="AG144" i="1"/>
  <c r="AE144" i="1"/>
  <c r="AC144" i="1"/>
  <c r="AA144" i="1"/>
  <c r="Y144" i="1"/>
  <c r="X144" i="1"/>
  <c r="AB144" i="1"/>
  <c r="AF144" i="1"/>
  <c r="AG146" i="1"/>
  <c r="AE146" i="1"/>
  <c r="AC146" i="1"/>
  <c r="AA146" i="1"/>
  <c r="Y146" i="1"/>
  <c r="X146" i="1"/>
  <c r="AB146" i="1"/>
  <c r="AF146" i="1"/>
  <c r="AG148" i="1"/>
  <c r="AE148" i="1"/>
  <c r="AC148" i="1"/>
  <c r="AA148" i="1"/>
  <c r="Y148" i="1"/>
  <c r="X148" i="1"/>
  <c r="AB148" i="1"/>
  <c r="AF148" i="1"/>
  <c r="X154" i="1"/>
  <c r="Z154" i="1"/>
  <c r="AB154" i="1"/>
  <c r="AD154" i="1"/>
  <c r="AF154" i="1"/>
  <c r="X155" i="1"/>
  <c r="Z155" i="1"/>
  <c r="AB155" i="1"/>
  <c r="AD155" i="1"/>
  <c r="AF155" i="1"/>
  <c r="X156" i="1"/>
  <c r="Z156" i="1"/>
  <c r="AB156" i="1"/>
  <c r="AD156" i="1"/>
  <c r="AF156" i="1"/>
  <c r="X157" i="1"/>
  <c r="Z157" i="1"/>
  <c r="AB157" i="1"/>
  <c r="AD157" i="1"/>
  <c r="AF157" i="1"/>
  <c r="X158" i="1"/>
  <c r="Z158" i="1"/>
  <c r="AB158" i="1"/>
  <c r="AD158" i="1"/>
  <c r="AF158" i="1"/>
  <c r="X159" i="1"/>
  <c r="Z159" i="1"/>
  <c r="AB159" i="1"/>
  <c r="AD159" i="1"/>
  <c r="AF159" i="1"/>
  <c r="X160" i="1"/>
  <c r="Z160" i="1"/>
  <c r="AB160" i="1"/>
  <c r="AD160" i="1"/>
  <c r="AF160" i="1"/>
  <c r="X161" i="1"/>
  <c r="Z161" i="1"/>
  <c r="AB161" i="1"/>
  <c r="AD161" i="1"/>
  <c r="AF161" i="1"/>
  <c r="X162" i="1"/>
  <c r="Z162" i="1"/>
  <c r="AB162" i="1"/>
  <c r="AD162" i="1"/>
  <c r="AF162" i="1"/>
  <c r="X163" i="1"/>
  <c r="Z163" i="1"/>
  <c r="AB163" i="1"/>
  <c r="AD163" i="1"/>
  <c r="AF163" i="1"/>
  <c r="X164" i="1"/>
  <c r="Z164" i="1"/>
  <c r="AB164" i="1"/>
  <c r="AD164" i="1"/>
  <c r="AF164" i="1"/>
  <c r="X172" i="1"/>
  <c r="Z172" i="1"/>
  <c r="AB172" i="1"/>
  <c r="AD172" i="1"/>
  <c r="AF172" i="1"/>
  <c r="Y173" i="1"/>
  <c r="AA173" i="1"/>
  <c r="AC173" i="1"/>
  <c r="AE173" i="1"/>
  <c r="AG173" i="1"/>
  <c r="AI173" i="1"/>
  <c r="X174" i="1"/>
  <c r="Z174" i="1"/>
  <c r="AB174" i="1"/>
  <c r="AD174" i="1"/>
  <c r="AF174" i="1"/>
  <c r="AE175" i="1"/>
  <c r="AG175" i="1"/>
  <c r="AI175" i="1"/>
  <c r="AN175" i="1"/>
  <c r="AP175" i="1"/>
  <c r="AR175" i="1"/>
  <c r="AT175" i="1"/>
  <c r="AV175" i="1"/>
  <c r="AX175" i="1"/>
  <c r="BB175" i="1"/>
  <c r="BD175" i="1"/>
  <c r="BF175" i="1"/>
  <c r="BH175" i="1"/>
  <c r="BJ175" i="1"/>
  <c r="BL175" i="1"/>
  <c r="BP175" i="1"/>
  <c r="BR175" i="1"/>
  <c r="BT175" i="1"/>
  <c r="BV175" i="1"/>
  <c r="BX175" i="1"/>
  <c r="BZ175" i="1"/>
  <c r="CD175" i="1"/>
  <c r="CF175" i="1"/>
  <c r="CH175" i="1"/>
  <c r="CJ175" i="1"/>
  <c r="CL175" i="1"/>
  <c r="CN175" i="1"/>
  <c r="CR175" i="1"/>
  <c r="CT175" i="1"/>
  <c r="CV175" i="1"/>
  <c r="AF176" i="1"/>
  <c r="AH176" i="1"/>
  <c r="AM176" i="1"/>
  <c r="AO176" i="1"/>
  <c r="AQ176" i="1"/>
  <c r="AS176" i="1"/>
  <c r="AU176" i="1"/>
  <c r="AW176" i="1"/>
  <c r="BA176" i="1"/>
  <c r="BC176" i="1"/>
  <c r="BE176" i="1"/>
  <c r="BG176" i="1"/>
  <c r="BI176" i="1"/>
  <c r="BK176" i="1"/>
  <c r="BO176" i="1"/>
  <c r="BQ176" i="1"/>
  <c r="BS176" i="1"/>
  <c r="BU176" i="1"/>
  <c r="BW176" i="1"/>
  <c r="BY176" i="1"/>
  <c r="CC176" i="1"/>
  <c r="CE176" i="1"/>
  <c r="CG176" i="1"/>
  <c r="CI176" i="1"/>
  <c r="CK176" i="1"/>
  <c r="CM176" i="1"/>
  <c r="CQ176" i="1"/>
  <c r="CS176" i="1"/>
  <c r="CU176" i="1"/>
  <c r="CW176" i="1"/>
  <c r="AE177" i="1"/>
  <c r="AG177" i="1"/>
  <c r="AI177" i="1"/>
  <c r="AN177" i="1"/>
  <c r="AP177" i="1"/>
  <c r="AR177" i="1"/>
  <c r="AT177" i="1"/>
  <c r="AV177" i="1"/>
  <c r="AX177" i="1"/>
  <c r="BB177" i="1"/>
  <c r="BD177" i="1"/>
  <c r="BF177" i="1"/>
  <c r="BH177" i="1"/>
  <c r="BJ177" i="1"/>
  <c r="BL177" i="1"/>
  <c r="BP177" i="1"/>
  <c r="BR177" i="1"/>
  <c r="BT177" i="1"/>
  <c r="BV177" i="1"/>
  <c r="BX177" i="1"/>
  <c r="BZ177" i="1"/>
  <c r="CD177" i="1"/>
  <c r="CF177" i="1"/>
  <c r="CH177" i="1"/>
  <c r="CJ177" i="1"/>
  <c r="CL177" i="1"/>
  <c r="CN177" i="1"/>
  <c r="CR177" i="1"/>
  <c r="CT177" i="1"/>
  <c r="CV177" i="1"/>
  <c r="AF178" i="1"/>
  <c r="AH178" i="1"/>
  <c r="AM178" i="1"/>
  <c r="AO178" i="1"/>
  <c r="AQ178" i="1"/>
  <c r="AS178" i="1"/>
  <c r="AU178" i="1"/>
  <c r="AW178" i="1"/>
  <c r="BA178" i="1"/>
  <c r="BC178" i="1"/>
  <c r="BE178" i="1"/>
  <c r="BG178" i="1"/>
  <c r="BI178" i="1"/>
  <c r="BK178" i="1"/>
  <c r="BO178" i="1"/>
  <c r="BQ178" i="1"/>
  <c r="BS178" i="1"/>
  <c r="BU178" i="1"/>
  <c r="BW178" i="1"/>
  <c r="BY178" i="1"/>
  <c r="CC178" i="1"/>
  <c r="CE178" i="1"/>
  <c r="CG178" i="1"/>
  <c r="CI178" i="1"/>
  <c r="CK178" i="1"/>
  <c r="CM178" i="1"/>
  <c r="CQ178" i="1"/>
  <c r="CS178" i="1"/>
  <c r="CU178" i="1"/>
  <c r="CW178" i="1"/>
  <c r="AE179" i="1"/>
  <c r="AG179" i="1"/>
  <c r="AI179" i="1"/>
  <c r="AN179" i="1"/>
  <c r="AP179" i="1"/>
  <c r="AR179" i="1"/>
  <c r="AT179" i="1"/>
  <c r="AV179" i="1"/>
  <c r="AX179" i="1"/>
  <c r="BB179" i="1"/>
  <c r="BD179" i="1"/>
  <c r="BF179" i="1"/>
  <c r="BH179" i="1"/>
  <c r="BJ179" i="1"/>
  <c r="BL179" i="1"/>
  <c r="BP179" i="1"/>
  <c r="BR179" i="1"/>
  <c r="BT179" i="1"/>
  <c r="BV179" i="1"/>
  <c r="BX179" i="1"/>
  <c r="BZ179" i="1"/>
  <c r="CD179" i="1"/>
  <c r="CF179" i="1"/>
  <c r="CH179" i="1"/>
  <c r="CJ179" i="1"/>
  <c r="CL179" i="1"/>
  <c r="CN179" i="1"/>
  <c r="CR179" i="1"/>
  <c r="CT179" i="1"/>
  <c r="CV179" i="1"/>
  <c r="CV180" i="1"/>
  <c r="CT180" i="1"/>
  <c r="CR180" i="1"/>
  <c r="CN180" i="1"/>
  <c r="CL180" i="1"/>
  <c r="CJ180" i="1"/>
  <c r="CH180" i="1"/>
  <c r="CF180" i="1"/>
  <c r="CD180" i="1"/>
  <c r="BZ180" i="1"/>
  <c r="BX180" i="1"/>
  <c r="BV180" i="1"/>
  <c r="BT180" i="1"/>
  <c r="BR180" i="1"/>
  <c r="BP180" i="1"/>
  <c r="BL180" i="1"/>
  <c r="BJ180" i="1"/>
  <c r="BH180" i="1"/>
  <c r="BF180" i="1"/>
  <c r="CW180" i="1"/>
  <c r="CU180" i="1"/>
  <c r="CS180" i="1"/>
  <c r="CQ180" i="1"/>
  <c r="DC180" i="1" s="1"/>
  <c r="CM180" i="1"/>
  <c r="CK180" i="1"/>
  <c r="CI180" i="1"/>
  <c r="CG180" i="1"/>
  <c r="CE180" i="1"/>
  <c r="CC180" i="1"/>
  <c r="CO180" i="1" s="1"/>
  <c r="BY180" i="1"/>
  <c r="BW180" i="1"/>
  <c r="BU180" i="1"/>
  <c r="BS180" i="1"/>
  <c r="BQ180" i="1"/>
  <c r="BO180" i="1"/>
  <c r="CA180" i="1" s="1"/>
  <c r="BK180" i="1"/>
  <c r="BI180" i="1"/>
  <c r="BG180" i="1"/>
  <c r="BE180" i="1"/>
  <c r="BC180" i="1"/>
  <c r="AF180" i="1"/>
  <c r="AH180" i="1"/>
  <c r="AM180" i="1"/>
  <c r="AO180" i="1"/>
  <c r="AQ180" i="1"/>
  <c r="AS180" i="1"/>
  <c r="AU180" i="1"/>
  <c r="AW180" i="1"/>
  <c r="BA180" i="1"/>
  <c r="BD180" i="1"/>
  <c r="X173" i="1"/>
  <c r="Z173" i="1"/>
  <c r="AB173" i="1"/>
  <c r="AD173" i="1"/>
  <c r="AF173" i="1"/>
  <c r="AF175" i="1"/>
  <c r="AH175" i="1"/>
  <c r="AM175" i="1"/>
  <c r="AO175" i="1"/>
  <c r="AQ175" i="1"/>
  <c r="AS175" i="1"/>
  <c r="AU175" i="1"/>
  <c r="AW175" i="1"/>
  <c r="BA175" i="1"/>
  <c r="BC175" i="1"/>
  <c r="BE175" i="1"/>
  <c r="BG175" i="1"/>
  <c r="BI175" i="1"/>
  <c r="BK175" i="1"/>
  <c r="BO175" i="1"/>
  <c r="BQ175" i="1"/>
  <c r="BS175" i="1"/>
  <c r="BU175" i="1"/>
  <c r="BW175" i="1"/>
  <c r="BY175" i="1"/>
  <c r="CC175" i="1"/>
  <c r="CE175" i="1"/>
  <c r="CG175" i="1"/>
  <c r="CI175" i="1"/>
  <c r="CK175" i="1"/>
  <c r="CM175" i="1"/>
  <c r="CQ175" i="1"/>
  <c r="CS175" i="1"/>
  <c r="CU175" i="1"/>
  <c r="AN176" i="1"/>
  <c r="AP176" i="1"/>
  <c r="AR176" i="1"/>
  <c r="AT176" i="1"/>
  <c r="AV176" i="1"/>
  <c r="AX176" i="1"/>
  <c r="BB176" i="1"/>
  <c r="BD176" i="1"/>
  <c r="BF176" i="1"/>
  <c r="BH176" i="1"/>
  <c r="BJ176" i="1"/>
  <c r="BL176" i="1"/>
  <c r="BP176" i="1"/>
  <c r="BR176" i="1"/>
  <c r="BT176" i="1"/>
  <c r="BV176" i="1"/>
  <c r="BX176" i="1"/>
  <c r="BZ176" i="1"/>
  <c r="CD176" i="1"/>
  <c r="CF176" i="1"/>
  <c r="CH176" i="1"/>
  <c r="CJ176" i="1"/>
  <c r="CL176" i="1"/>
  <c r="CN176" i="1"/>
  <c r="CR176" i="1"/>
  <c r="CT176" i="1"/>
  <c r="AF177" i="1"/>
  <c r="AH177" i="1"/>
  <c r="AM177" i="1"/>
  <c r="AO177" i="1"/>
  <c r="AQ177" i="1"/>
  <c r="AS177" i="1"/>
  <c r="AU177" i="1"/>
  <c r="AW177" i="1"/>
  <c r="BA177" i="1"/>
  <c r="BC177" i="1"/>
  <c r="BE177" i="1"/>
  <c r="BG177" i="1"/>
  <c r="BI177" i="1"/>
  <c r="BK177" i="1"/>
  <c r="BO177" i="1"/>
  <c r="BQ177" i="1"/>
  <c r="BS177" i="1"/>
  <c r="BU177" i="1"/>
  <c r="BW177" i="1"/>
  <c r="BY177" i="1"/>
  <c r="CC177" i="1"/>
  <c r="CE177" i="1"/>
  <c r="CG177" i="1"/>
  <c r="CI177" i="1"/>
  <c r="CK177" i="1"/>
  <c r="CM177" i="1"/>
  <c r="CQ177" i="1"/>
  <c r="CS177" i="1"/>
  <c r="CU177" i="1"/>
  <c r="AI178" i="1"/>
  <c r="AN178" i="1"/>
  <c r="AP178" i="1"/>
  <c r="AR178" i="1"/>
  <c r="AT178" i="1"/>
  <c r="AV178" i="1"/>
  <c r="AX178" i="1"/>
  <c r="BB178" i="1"/>
  <c r="BD178" i="1"/>
  <c r="BF178" i="1"/>
  <c r="BH178" i="1"/>
  <c r="BJ178" i="1"/>
  <c r="BL178" i="1"/>
  <c r="BP178" i="1"/>
  <c r="BR178" i="1"/>
  <c r="BT178" i="1"/>
  <c r="BV178" i="1"/>
  <c r="BX178" i="1"/>
  <c r="BZ178" i="1"/>
  <c r="CD178" i="1"/>
  <c r="CF178" i="1"/>
  <c r="CH178" i="1"/>
  <c r="CJ178" i="1"/>
  <c r="CL178" i="1"/>
  <c r="CN178" i="1"/>
  <c r="CR178" i="1"/>
  <c r="CT178" i="1"/>
  <c r="AF179" i="1"/>
  <c r="AH179" i="1"/>
  <c r="AM179" i="1"/>
  <c r="AO179" i="1"/>
  <c r="AQ179" i="1"/>
  <c r="AS179" i="1"/>
  <c r="AU179" i="1"/>
  <c r="AW179" i="1"/>
  <c r="BA179" i="1"/>
  <c r="BC179" i="1"/>
  <c r="BE179" i="1"/>
  <c r="BG179" i="1"/>
  <c r="BI179" i="1"/>
  <c r="BK179" i="1"/>
  <c r="BO179" i="1"/>
  <c r="BQ179" i="1"/>
  <c r="BS179" i="1"/>
  <c r="BU179" i="1"/>
  <c r="BW179" i="1"/>
  <c r="BY179" i="1"/>
  <c r="CC179" i="1"/>
  <c r="CE179" i="1"/>
  <c r="CG179" i="1"/>
  <c r="CI179" i="1"/>
  <c r="CK179" i="1"/>
  <c r="CM179" i="1"/>
  <c r="CQ179" i="1"/>
  <c r="CS179" i="1"/>
  <c r="CU179" i="1"/>
  <c r="AE180" i="1"/>
  <c r="AG180" i="1"/>
  <c r="AI180" i="1"/>
  <c r="AN180" i="1"/>
  <c r="AP180" i="1"/>
  <c r="AR180" i="1"/>
  <c r="AT180" i="1"/>
  <c r="AV180" i="1"/>
  <c r="AX180" i="1"/>
  <c r="BB180" i="1"/>
  <c r="AE181" i="1"/>
  <c r="AG181" i="1"/>
  <c r="AI181" i="1"/>
  <c r="AN181" i="1"/>
  <c r="AP181" i="1"/>
  <c r="AR181" i="1"/>
  <c r="AT181" i="1"/>
  <c r="AV181" i="1"/>
  <c r="AX181" i="1"/>
  <c r="BB181" i="1"/>
  <c r="BD181" i="1"/>
  <c r="BF181" i="1"/>
  <c r="BH181" i="1"/>
  <c r="BJ181" i="1"/>
  <c r="BL181" i="1"/>
  <c r="BP181" i="1"/>
  <c r="BR181" i="1"/>
  <c r="BT181" i="1"/>
  <c r="BV181" i="1"/>
  <c r="BX181" i="1"/>
  <c r="BZ181" i="1"/>
  <c r="CD181" i="1"/>
  <c r="CF181" i="1"/>
  <c r="CH181" i="1"/>
  <c r="CJ181" i="1"/>
  <c r="CL181" i="1"/>
  <c r="CN181" i="1"/>
  <c r="CR181" i="1"/>
  <c r="CT181" i="1"/>
  <c r="CV181" i="1"/>
  <c r="AF182" i="1"/>
  <c r="AH182" i="1"/>
  <c r="AM182" i="1"/>
  <c r="AO182" i="1"/>
  <c r="AQ182" i="1"/>
  <c r="AS182" i="1"/>
  <c r="AU182" i="1"/>
  <c r="AW182" i="1"/>
  <c r="BA182" i="1"/>
  <c r="BC182" i="1"/>
  <c r="BE182" i="1"/>
  <c r="BG182" i="1"/>
  <c r="BI182" i="1"/>
  <c r="BK182" i="1"/>
  <c r="BO182" i="1"/>
  <c r="BQ182" i="1"/>
  <c r="BS182" i="1"/>
  <c r="BU182" i="1"/>
  <c r="BW182" i="1"/>
  <c r="BY182" i="1"/>
  <c r="CC182" i="1"/>
  <c r="CE182" i="1"/>
  <c r="CG182" i="1"/>
  <c r="CI182" i="1"/>
  <c r="CK182" i="1"/>
  <c r="CM182" i="1"/>
  <c r="CQ182" i="1"/>
  <c r="CS182" i="1"/>
  <c r="CU182" i="1"/>
  <c r="CW182" i="1"/>
  <c r="AE183" i="1"/>
  <c r="AN183" i="1"/>
  <c r="AP183" i="1"/>
  <c r="AR183" i="1"/>
  <c r="AT183" i="1"/>
  <c r="AV183" i="1"/>
  <c r="AZ183" i="1"/>
  <c r="BB183" i="1"/>
  <c r="BD183" i="1"/>
  <c r="BF183" i="1"/>
  <c r="BH183" i="1"/>
  <c r="BJ183" i="1"/>
  <c r="BN183" i="1"/>
  <c r="BP183" i="1"/>
  <c r="BR183" i="1"/>
  <c r="BT183" i="1"/>
  <c r="BV183" i="1"/>
  <c r="BX183" i="1"/>
  <c r="CB183" i="1"/>
  <c r="CD183" i="1"/>
  <c r="CF183" i="1"/>
  <c r="CH183" i="1"/>
  <c r="CJ183" i="1"/>
  <c r="CL183" i="1"/>
  <c r="CP183" i="1"/>
  <c r="CR183" i="1"/>
  <c r="CT183" i="1"/>
  <c r="CV183" i="1"/>
  <c r="AE184" i="1"/>
  <c r="AG184" i="1"/>
  <c r="AN184" i="1"/>
  <c r="AP184" i="1"/>
  <c r="AR184" i="1"/>
  <c r="AT184" i="1"/>
  <c r="AV184" i="1"/>
  <c r="AZ184" i="1"/>
  <c r="BB184" i="1"/>
  <c r="BD184" i="1"/>
  <c r="BF184" i="1"/>
  <c r="BH184" i="1"/>
  <c r="BJ184" i="1"/>
  <c r="BN184" i="1"/>
  <c r="BP184" i="1"/>
  <c r="BR184" i="1"/>
  <c r="BT184" i="1"/>
  <c r="BV184" i="1"/>
  <c r="BX184" i="1"/>
  <c r="CB184" i="1"/>
  <c r="CD184" i="1"/>
  <c r="CF184" i="1"/>
  <c r="CH184" i="1"/>
  <c r="CJ184" i="1"/>
  <c r="CL184" i="1"/>
  <c r="CP184" i="1"/>
  <c r="CR184" i="1"/>
  <c r="CT184" i="1"/>
  <c r="CV184" i="1"/>
  <c r="CU185" i="1"/>
  <c r="CS185" i="1"/>
  <c r="CQ185" i="1"/>
  <c r="CO185" i="1"/>
  <c r="CK185" i="1"/>
  <c r="CI185" i="1"/>
  <c r="CG185" i="1"/>
  <c r="CE185" i="1"/>
  <c r="CC185" i="1"/>
  <c r="CA185" i="1"/>
  <c r="BW185" i="1"/>
  <c r="BU185" i="1"/>
  <c r="BS185" i="1"/>
  <c r="BQ185" i="1"/>
  <c r="BO185" i="1"/>
  <c r="BM185" i="1"/>
  <c r="BI185" i="1"/>
  <c r="BG185" i="1"/>
  <c r="BE185" i="1"/>
  <c r="BC185" i="1"/>
  <c r="BA185" i="1"/>
  <c r="AY185" i="1"/>
  <c r="CV185" i="1"/>
  <c r="CT185" i="1"/>
  <c r="CR185" i="1"/>
  <c r="CP185" i="1"/>
  <c r="CL185" i="1"/>
  <c r="CJ185" i="1"/>
  <c r="CH185" i="1"/>
  <c r="CF185" i="1"/>
  <c r="CD185" i="1"/>
  <c r="CB185" i="1"/>
  <c r="BX185" i="1"/>
  <c r="BV185" i="1"/>
  <c r="BT185" i="1"/>
  <c r="BR185" i="1"/>
  <c r="BP185" i="1"/>
  <c r="BN185" i="1"/>
  <c r="BJ185" i="1"/>
  <c r="BH185" i="1"/>
  <c r="BF185" i="1"/>
  <c r="BD185" i="1"/>
  <c r="BB185" i="1"/>
  <c r="AZ185" i="1"/>
  <c r="AV185" i="1"/>
  <c r="AE185" i="1"/>
  <c r="AG185" i="1"/>
  <c r="AM185" i="1"/>
  <c r="AO185" i="1"/>
  <c r="AQ185" i="1"/>
  <c r="AS185" i="1"/>
  <c r="AU185" i="1"/>
  <c r="AF181" i="1"/>
  <c r="AH181" i="1"/>
  <c r="AM181" i="1"/>
  <c r="AO181" i="1"/>
  <c r="AQ181" i="1"/>
  <c r="AS181" i="1"/>
  <c r="AU181" i="1"/>
  <c r="AW181" i="1"/>
  <c r="BA181" i="1"/>
  <c r="BC181" i="1"/>
  <c r="BE181" i="1"/>
  <c r="BG181" i="1"/>
  <c r="BI181" i="1"/>
  <c r="BK181" i="1"/>
  <c r="BO181" i="1"/>
  <c r="BQ181" i="1"/>
  <c r="BS181" i="1"/>
  <c r="BU181" i="1"/>
  <c r="BW181" i="1"/>
  <c r="BY181" i="1"/>
  <c r="CC181" i="1"/>
  <c r="CE181" i="1"/>
  <c r="CG181" i="1"/>
  <c r="CI181" i="1"/>
  <c r="CK181" i="1"/>
  <c r="CM181" i="1"/>
  <c r="CQ181" i="1"/>
  <c r="CS181" i="1"/>
  <c r="CU181" i="1"/>
  <c r="AE182" i="1"/>
  <c r="AG182" i="1"/>
  <c r="AI182" i="1"/>
  <c r="AN182" i="1"/>
  <c r="AP182" i="1"/>
  <c r="AR182" i="1"/>
  <c r="AT182" i="1"/>
  <c r="AV182" i="1"/>
  <c r="AX182" i="1"/>
  <c r="BB182" i="1"/>
  <c r="BD182" i="1"/>
  <c r="BF182" i="1"/>
  <c r="BH182" i="1"/>
  <c r="BJ182" i="1"/>
  <c r="BL182" i="1"/>
  <c r="BP182" i="1"/>
  <c r="BR182" i="1"/>
  <c r="BT182" i="1"/>
  <c r="BV182" i="1"/>
  <c r="BX182" i="1"/>
  <c r="BZ182" i="1"/>
  <c r="CD182" i="1"/>
  <c r="CF182" i="1"/>
  <c r="CH182" i="1"/>
  <c r="CJ182" i="1"/>
  <c r="CL182" i="1"/>
  <c r="CN182" i="1"/>
  <c r="CR182" i="1"/>
  <c r="CT182" i="1"/>
  <c r="AM183" i="1"/>
  <c r="AO183" i="1"/>
  <c r="AQ183" i="1"/>
  <c r="AS183" i="1"/>
  <c r="AU183" i="1"/>
  <c r="AY183" i="1"/>
  <c r="BA183" i="1"/>
  <c r="BC183" i="1"/>
  <c r="BE183" i="1"/>
  <c r="BG183" i="1"/>
  <c r="BI183" i="1"/>
  <c r="BM183" i="1"/>
  <c r="BO183" i="1"/>
  <c r="BQ183" i="1"/>
  <c r="BS183" i="1"/>
  <c r="BU183" i="1"/>
  <c r="BW183" i="1"/>
  <c r="CA183" i="1"/>
  <c r="CC183" i="1"/>
  <c r="CE183" i="1"/>
  <c r="CG183" i="1"/>
  <c r="CI183" i="1"/>
  <c r="CK183" i="1"/>
  <c r="CO183" i="1"/>
  <c r="CQ183" i="1"/>
  <c r="CS183" i="1"/>
  <c r="AF184" i="1"/>
  <c r="AH184" i="1"/>
  <c r="AM184" i="1"/>
  <c r="AO184" i="1"/>
  <c r="AQ184" i="1"/>
  <c r="AS184" i="1"/>
  <c r="AU184" i="1"/>
  <c r="AY184" i="1"/>
  <c r="BA184" i="1"/>
  <c r="BC184" i="1"/>
  <c r="BE184" i="1"/>
  <c r="BG184" i="1"/>
  <c r="BI184" i="1"/>
  <c r="BM184" i="1"/>
  <c r="BO184" i="1"/>
  <c r="BQ184" i="1"/>
  <c r="BS184" i="1"/>
  <c r="BU184" i="1"/>
  <c r="BW184" i="1"/>
  <c r="CA184" i="1"/>
  <c r="CC184" i="1"/>
  <c r="CE184" i="1"/>
  <c r="CG184" i="1"/>
  <c r="CI184" i="1"/>
  <c r="CK184" i="1"/>
  <c r="CO184" i="1"/>
  <c r="CQ184" i="1"/>
  <c r="CS184" i="1"/>
  <c r="AF185" i="1"/>
  <c r="AH185" i="1"/>
  <c r="AN185" i="1"/>
  <c r="AP185" i="1"/>
  <c r="AR185" i="1"/>
  <c r="AT185" i="1"/>
  <c r="AE186" i="1"/>
  <c r="AG186" i="1"/>
  <c r="AM186" i="1"/>
  <c r="AO186" i="1"/>
  <c r="AQ186" i="1"/>
  <c r="AS186" i="1"/>
  <c r="AU186" i="1"/>
  <c r="AY186" i="1"/>
  <c r="BA186" i="1"/>
  <c r="BC186" i="1"/>
  <c r="BE186" i="1"/>
  <c r="BG186" i="1"/>
  <c r="BI186" i="1"/>
  <c r="BM186" i="1"/>
  <c r="BO186" i="1"/>
  <c r="BQ186" i="1"/>
  <c r="BS186" i="1"/>
  <c r="BU186" i="1"/>
  <c r="BW186" i="1"/>
  <c r="CA186" i="1"/>
  <c r="CC186" i="1"/>
  <c r="CE186" i="1"/>
  <c r="CG186" i="1"/>
  <c r="CI186" i="1"/>
  <c r="CK186" i="1"/>
  <c r="CO186" i="1"/>
  <c r="CQ186" i="1"/>
  <c r="CS186" i="1"/>
  <c r="CU186" i="1"/>
  <c r="AI187" i="1"/>
  <c r="AJ187" i="1" s="1"/>
  <c r="AM187" i="1"/>
  <c r="AO187" i="1"/>
  <c r="AQ187" i="1"/>
  <c r="AS187" i="1"/>
  <c r="AU187" i="1"/>
  <c r="AW187" i="1"/>
  <c r="BA187" i="1"/>
  <c r="BC187" i="1"/>
  <c r="BE187" i="1"/>
  <c r="BG187" i="1"/>
  <c r="BI187" i="1"/>
  <c r="BK187" i="1"/>
  <c r="BO187" i="1"/>
  <c r="BQ187" i="1"/>
  <c r="BS187" i="1"/>
  <c r="BU187" i="1"/>
  <c r="BW187" i="1"/>
  <c r="BY187" i="1"/>
  <c r="CC187" i="1"/>
  <c r="CE187" i="1"/>
  <c r="CG187" i="1"/>
  <c r="CI187" i="1"/>
  <c r="CK187" i="1"/>
  <c r="CM187" i="1"/>
  <c r="CQ187" i="1"/>
  <c r="CS187" i="1"/>
  <c r="CU187" i="1"/>
  <c r="CW187" i="1"/>
  <c r="CY187" i="1"/>
  <c r="AI188" i="1"/>
  <c r="AJ188" i="1" s="1"/>
  <c r="AM188" i="1"/>
  <c r="AO188" i="1"/>
  <c r="AQ188" i="1"/>
  <c r="AS188" i="1"/>
  <c r="AU188" i="1"/>
  <c r="AW188" i="1"/>
  <c r="BA188" i="1"/>
  <c r="BC188" i="1"/>
  <c r="BE188" i="1"/>
  <c r="BG188" i="1"/>
  <c r="BI188" i="1"/>
  <c r="BK188" i="1"/>
  <c r="BO188" i="1"/>
  <c r="BQ188" i="1"/>
  <c r="BS188" i="1"/>
  <c r="BU188" i="1"/>
  <c r="BW188" i="1"/>
  <c r="BY188" i="1"/>
  <c r="CC188" i="1"/>
  <c r="CE188" i="1"/>
  <c r="CG188" i="1"/>
  <c r="CI188" i="1"/>
  <c r="CK188" i="1"/>
  <c r="CM188" i="1"/>
  <c r="CQ188" i="1"/>
  <c r="CS188" i="1"/>
  <c r="CU188" i="1"/>
  <c r="CW188" i="1"/>
  <c r="CY188" i="1"/>
  <c r="AI189" i="1"/>
  <c r="AJ189" i="1" s="1"/>
  <c r="AM189" i="1"/>
  <c r="AO189" i="1"/>
  <c r="AQ189" i="1"/>
  <c r="AS189" i="1"/>
  <c r="AU189" i="1"/>
  <c r="AW189" i="1"/>
  <c r="BA189" i="1"/>
  <c r="BC189" i="1"/>
  <c r="BE189" i="1"/>
  <c r="BG189" i="1"/>
  <c r="BI189" i="1"/>
  <c r="BK189" i="1"/>
  <c r="BO189" i="1"/>
  <c r="BQ189" i="1"/>
  <c r="BS189" i="1"/>
  <c r="BU189" i="1"/>
  <c r="BW189" i="1"/>
  <c r="BY189" i="1"/>
  <c r="CC189" i="1"/>
  <c r="CE189" i="1"/>
  <c r="CG189" i="1"/>
  <c r="CI189" i="1"/>
  <c r="CK189" i="1"/>
  <c r="CM189" i="1"/>
  <c r="CQ189" i="1"/>
  <c r="CS189" i="1"/>
  <c r="CU189" i="1"/>
  <c r="CW189" i="1"/>
  <c r="CY189" i="1"/>
  <c r="AF186" i="1"/>
  <c r="AH186" i="1"/>
  <c r="AN186" i="1"/>
  <c r="AP186" i="1"/>
  <c r="AR186" i="1"/>
  <c r="AT186" i="1"/>
  <c r="AV186" i="1"/>
  <c r="AZ186" i="1"/>
  <c r="BB186" i="1"/>
  <c r="BD186" i="1"/>
  <c r="BF186" i="1"/>
  <c r="BH186" i="1"/>
  <c r="BJ186" i="1"/>
  <c r="BN186" i="1"/>
  <c r="BP186" i="1"/>
  <c r="BR186" i="1"/>
  <c r="BT186" i="1"/>
  <c r="BV186" i="1"/>
  <c r="BX186" i="1"/>
  <c r="CB186" i="1"/>
  <c r="CD186" i="1"/>
  <c r="CF186" i="1"/>
  <c r="CH186" i="1"/>
  <c r="CJ186" i="1"/>
  <c r="CL186" i="1"/>
  <c r="CP186" i="1"/>
  <c r="CR186" i="1"/>
  <c r="CT186" i="1"/>
  <c r="AN187" i="1"/>
  <c r="AP187" i="1"/>
  <c r="AR187" i="1"/>
  <c r="AT187" i="1"/>
  <c r="AV187" i="1"/>
  <c r="AZ187" i="1"/>
  <c r="BB187" i="1"/>
  <c r="BD187" i="1"/>
  <c r="BF187" i="1"/>
  <c r="BH187" i="1"/>
  <c r="BJ187" i="1"/>
  <c r="BN187" i="1"/>
  <c r="BP187" i="1"/>
  <c r="BR187" i="1"/>
  <c r="BT187" i="1"/>
  <c r="BV187" i="1"/>
  <c r="BX187" i="1"/>
  <c r="CB187" i="1"/>
  <c r="CD187" i="1"/>
  <c r="CF187" i="1"/>
  <c r="CH187" i="1"/>
  <c r="CJ187" i="1"/>
  <c r="CL187" i="1"/>
  <c r="CP187" i="1"/>
  <c r="CR187" i="1"/>
  <c r="CT187" i="1"/>
  <c r="CV187" i="1"/>
  <c r="CX187" i="1"/>
  <c r="AN188" i="1"/>
  <c r="AP188" i="1"/>
  <c r="AR188" i="1"/>
  <c r="AT188" i="1"/>
  <c r="AV188" i="1"/>
  <c r="AZ188" i="1"/>
  <c r="BB188" i="1"/>
  <c r="BD188" i="1"/>
  <c r="BF188" i="1"/>
  <c r="BH188" i="1"/>
  <c r="BJ188" i="1"/>
  <c r="BN188" i="1"/>
  <c r="BP188" i="1"/>
  <c r="BR188" i="1"/>
  <c r="BT188" i="1"/>
  <c r="BV188" i="1"/>
  <c r="BX188" i="1"/>
  <c r="CB188" i="1"/>
  <c r="CD188" i="1"/>
  <c r="CF188" i="1"/>
  <c r="CH188" i="1"/>
  <c r="CJ188" i="1"/>
  <c r="CL188" i="1"/>
  <c r="CP188" i="1"/>
  <c r="CR188" i="1"/>
  <c r="CT188" i="1"/>
  <c r="CV188" i="1"/>
  <c r="CX188" i="1"/>
  <c r="AN189" i="1"/>
  <c r="AP189" i="1"/>
  <c r="AR189" i="1"/>
  <c r="AT189" i="1"/>
  <c r="AV189" i="1"/>
  <c r="AZ189" i="1"/>
  <c r="BB189" i="1"/>
  <c r="BD189" i="1"/>
  <c r="BF189" i="1"/>
  <c r="BH189" i="1"/>
  <c r="BJ189" i="1"/>
  <c r="BN189" i="1"/>
  <c r="BP189" i="1"/>
  <c r="BR189" i="1"/>
  <c r="BT189" i="1"/>
  <c r="BV189" i="1"/>
  <c r="BX189" i="1"/>
  <c r="CB189" i="1"/>
  <c r="CD189" i="1"/>
  <c r="CF189" i="1"/>
  <c r="CH189" i="1"/>
  <c r="CJ189" i="1"/>
  <c r="CL189" i="1"/>
  <c r="CP189" i="1"/>
  <c r="CR189" i="1"/>
  <c r="CT189" i="1"/>
  <c r="CV189" i="1"/>
  <c r="CX189" i="1"/>
  <c r="AI190" i="1"/>
  <c r="AJ190" i="1" s="1"/>
  <c r="AM190" i="1"/>
  <c r="AO190" i="1"/>
  <c r="AQ190" i="1"/>
  <c r="AS190" i="1"/>
  <c r="AU190" i="1"/>
  <c r="AW190" i="1"/>
  <c r="BA190" i="1"/>
  <c r="BC190" i="1"/>
  <c r="BE190" i="1"/>
  <c r="BG190" i="1"/>
  <c r="BI190" i="1"/>
  <c r="BK190" i="1"/>
  <c r="BO190" i="1"/>
  <c r="BQ190" i="1"/>
  <c r="BS190" i="1"/>
  <c r="BU190" i="1"/>
  <c r="BW190" i="1"/>
  <c r="BY190" i="1"/>
  <c r="CC190" i="1"/>
  <c r="CE190" i="1"/>
  <c r="CG190" i="1"/>
  <c r="CI190" i="1"/>
  <c r="CK190" i="1"/>
  <c r="CM190" i="1"/>
  <c r="CQ190" i="1"/>
  <c r="CS190" i="1"/>
  <c r="CU190" i="1"/>
  <c r="CW190" i="1"/>
  <c r="CY190" i="1"/>
  <c r="AI191" i="1"/>
  <c r="AJ191" i="1" s="1"/>
  <c r="AM191" i="1"/>
  <c r="AO191" i="1"/>
  <c r="AQ191" i="1"/>
  <c r="AS191" i="1"/>
  <c r="AU191" i="1"/>
  <c r="AW191" i="1"/>
  <c r="BA191" i="1"/>
  <c r="BC191" i="1"/>
  <c r="BE191" i="1"/>
  <c r="BG191" i="1"/>
  <c r="BI191" i="1"/>
  <c r="BK191" i="1"/>
  <c r="BO191" i="1"/>
  <c r="BQ191" i="1"/>
  <c r="BS191" i="1"/>
  <c r="BU191" i="1"/>
  <c r="BW191" i="1"/>
  <c r="BY191" i="1"/>
  <c r="CC191" i="1"/>
  <c r="CE191" i="1"/>
  <c r="CG191" i="1"/>
  <c r="CI191" i="1"/>
  <c r="CK191" i="1"/>
  <c r="CM191" i="1"/>
  <c r="CQ191" i="1"/>
  <c r="CS191" i="1"/>
  <c r="CU191" i="1"/>
  <c r="CW191" i="1"/>
  <c r="CY191" i="1"/>
  <c r="CZ192" i="1"/>
  <c r="CX192" i="1"/>
  <c r="CV192" i="1"/>
  <c r="CT192" i="1"/>
  <c r="CR192" i="1"/>
  <c r="CP192" i="1"/>
  <c r="CL192" i="1"/>
  <c r="CJ192" i="1"/>
  <c r="CH192" i="1"/>
  <c r="CF192" i="1"/>
  <c r="CD192" i="1"/>
  <c r="CB192" i="1"/>
  <c r="BX192" i="1"/>
  <c r="BV192" i="1"/>
  <c r="BT192" i="1"/>
  <c r="BR192" i="1"/>
  <c r="BP192" i="1"/>
  <c r="BN192" i="1"/>
  <c r="CY192" i="1"/>
  <c r="CW192" i="1"/>
  <c r="CU192" i="1"/>
  <c r="CS192" i="1"/>
  <c r="CQ192" i="1"/>
  <c r="CM192" i="1"/>
  <c r="CK192" i="1"/>
  <c r="CI192" i="1"/>
  <c r="CG192" i="1"/>
  <c r="CE192" i="1"/>
  <c r="CC192" i="1"/>
  <c r="BY192" i="1"/>
  <c r="BW192" i="1"/>
  <c r="BU192" i="1"/>
  <c r="BS192" i="1"/>
  <c r="BQ192" i="1"/>
  <c r="BO192" i="1"/>
  <c r="BK192" i="1"/>
  <c r="BI192" i="1"/>
  <c r="BG192" i="1"/>
  <c r="BE192" i="1"/>
  <c r="BC192" i="1"/>
  <c r="AI192" i="1"/>
  <c r="AJ192" i="1" s="1"/>
  <c r="AM192" i="1"/>
  <c r="AO192" i="1"/>
  <c r="AQ192" i="1"/>
  <c r="AS192" i="1"/>
  <c r="AU192" i="1"/>
  <c r="AW192" i="1"/>
  <c r="BA192" i="1"/>
  <c r="BD192" i="1"/>
  <c r="BH192" i="1"/>
  <c r="AN190" i="1"/>
  <c r="AP190" i="1"/>
  <c r="AR190" i="1"/>
  <c r="AT190" i="1"/>
  <c r="AV190" i="1"/>
  <c r="AZ190" i="1"/>
  <c r="BB190" i="1"/>
  <c r="BD190" i="1"/>
  <c r="BF190" i="1"/>
  <c r="BH190" i="1"/>
  <c r="BJ190" i="1"/>
  <c r="BN190" i="1"/>
  <c r="BP190" i="1"/>
  <c r="BR190" i="1"/>
  <c r="BT190" i="1"/>
  <c r="BV190" i="1"/>
  <c r="BX190" i="1"/>
  <c r="CB190" i="1"/>
  <c r="CD190" i="1"/>
  <c r="CF190" i="1"/>
  <c r="CH190" i="1"/>
  <c r="CJ190" i="1"/>
  <c r="CL190" i="1"/>
  <c r="CP190" i="1"/>
  <c r="CR190" i="1"/>
  <c r="CT190" i="1"/>
  <c r="CV190" i="1"/>
  <c r="CX190" i="1"/>
  <c r="AN191" i="1"/>
  <c r="AP191" i="1"/>
  <c r="AR191" i="1"/>
  <c r="AT191" i="1"/>
  <c r="AV191" i="1"/>
  <c r="AZ191" i="1"/>
  <c r="BB191" i="1"/>
  <c r="BD191" i="1"/>
  <c r="BF191" i="1"/>
  <c r="BH191" i="1"/>
  <c r="BJ191" i="1"/>
  <c r="BN191" i="1"/>
  <c r="BP191" i="1"/>
  <c r="BR191" i="1"/>
  <c r="BT191" i="1"/>
  <c r="BV191" i="1"/>
  <c r="BX191" i="1"/>
  <c r="CB191" i="1"/>
  <c r="CD191" i="1"/>
  <c r="CF191" i="1"/>
  <c r="CH191" i="1"/>
  <c r="CJ191" i="1"/>
  <c r="CL191" i="1"/>
  <c r="CP191" i="1"/>
  <c r="CR191" i="1"/>
  <c r="CT191" i="1"/>
  <c r="CV191" i="1"/>
  <c r="CX191" i="1"/>
  <c r="AN192" i="1"/>
  <c r="AP192" i="1"/>
  <c r="AR192" i="1"/>
  <c r="AT192" i="1"/>
  <c r="AV192" i="1"/>
  <c r="AZ192" i="1"/>
  <c r="BB192" i="1"/>
  <c r="BF192" i="1"/>
  <c r="BJ192" i="1"/>
  <c r="AI193" i="1"/>
  <c r="AJ193" i="1" s="1"/>
  <c r="AM193" i="1"/>
  <c r="AO193" i="1"/>
  <c r="AQ193" i="1"/>
  <c r="AS193" i="1"/>
  <c r="AU193" i="1"/>
  <c r="AW193" i="1"/>
  <c r="BA193" i="1"/>
  <c r="BC193" i="1"/>
  <c r="BE193" i="1"/>
  <c r="BG193" i="1"/>
  <c r="BI193" i="1"/>
  <c r="BK193" i="1"/>
  <c r="BO193" i="1"/>
  <c r="BQ193" i="1"/>
  <c r="BS193" i="1"/>
  <c r="BU193" i="1"/>
  <c r="BW193" i="1"/>
  <c r="BY193" i="1"/>
  <c r="CC193" i="1"/>
  <c r="CE193" i="1"/>
  <c r="CG193" i="1"/>
  <c r="CI193" i="1"/>
  <c r="CK193" i="1"/>
  <c r="CM193" i="1"/>
  <c r="CQ193" i="1"/>
  <c r="CS193" i="1"/>
  <c r="CU193" i="1"/>
  <c r="CW193" i="1"/>
  <c r="CY193" i="1"/>
  <c r="AN193" i="1"/>
  <c r="AP193" i="1"/>
  <c r="AR193" i="1"/>
  <c r="AT193" i="1"/>
  <c r="AV193" i="1"/>
  <c r="AZ193" i="1"/>
  <c r="BB193" i="1"/>
  <c r="BD193" i="1"/>
  <c r="BF193" i="1"/>
  <c r="BH193" i="1"/>
  <c r="BJ193" i="1"/>
  <c r="BN193" i="1"/>
  <c r="BP193" i="1"/>
  <c r="BR193" i="1"/>
  <c r="BT193" i="1"/>
  <c r="BV193" i="1"/>
  <c r="BX193" i="1"/>
  <c r="CB193" i="1"/>
  <c r="CD193" i="1"/>
  <c r="CF193" i="1"/>
  <c r="CH193" i="1"/>
  <c r="CJ193" i="1"/>
  <c r="CL193" i="1"/>
  <c r="CP193" i="1"/>
  <c r="CR193" i="1"/>
  <c r="CT193" i="1"/>
  <c r="CV193" i="1"/>
  <c r="CX193" i="1"/>
  <c r="BL192" i="1" l="1"/>
  <c r="DB193" i="1"/>
  <c r="CN193" i="1"/>
  <c r="BZ193" i="1"/>
  <c r="BL193" i="1"/>
  <c r="AX193" i="1"/>
  <c r="AY193" i="1"/>
  <c r="BM193" i="1" s="1"/>
  <c r="CA193" i="1" s="1"/>
  <c r="CO193" i="1" s="1"/>
  <c r="DA186" i="1"/>
  <c r="CM186" i="1"/>
  <c r="BY186" i="1"/>
  <c r="BK186" i="1"/>
  <c r="DA184" i="1"/>
  <c r="CM184" i="1"/>
  <c r="BY184" i="1"/>
  <c r="BK184" i="1"/>
  <c r="DA183" i="1"/>
  <c r="CM183" i="1"/>
  <c r="BY183" i="1"/>
  <c r="BK183" i="1"/>
  <c r="AW185" i="1"/>
  <c r="AJ185" i="1"/>
  <c r="AX185" i="1" s="1"/>
  <c r="AI185" i="1"/>
  <c r="BK185" i="1"/>
  <c r="BY185" i="1"/>
  <c r="CM185" i="1"/>
  <c r="DA185" i="1"/>
  <c r="AJ184" i="1"/>
  <c r="AX184" i="1" s="1"/>
  <c r="BL184" i="1" s="1"/>
  <c r="BZ184" i="1" s="1"/>
  <c r="CN184" i="1" s="1"/>
  <c r="DB184" i="1" s="1"/>
  <c r="DC184" i="1" s="1"/>
  <c r="DC182" i="1"/>
  <c r="CO182" i="1"/>
  <c r="CA182" i="1"/>
  <c r="BM182" i="1"/>
  <c r="AZ182" i="1"/>
  <c r="AY182" i="1"/>
  <c r="DC175" i="1"/>
  <c r="CO175" i="1"/>
  <c r="CA175" i="1"/>
  <c r="BM175" i="1"/>
  <c r="AY175" i="1"/>
  <c r="AZ175" i="1"/>
  <c r="BN175" i="1" s="1"/>
  <c r="CB175" i="1" s="1"/>
  <c r="CP175" i="1" s="1"/>
  <c r="DD175" i="1" s="1"/>
  <c r="DE175" i="1" s="1"/>
  <c r="AB194" i="1"/>
  <c r="AB198" i="1" s="1"/>
  <c r="X194" i="1"/>
  <c r="X198" i="1" s="1"/>
  <c r="DB87" i="1"/>
  <c r="CN87" i="1"/>
  <c r="BZ87" i="1"/>
  <c r="BL87" i="1"/>
  <c r="AY86" i="1"/>
  <c r="AX86" i="1"/>
  <c r="DB85" i="1"/>
  <c r="CN85" i="1"/>
  <c r="BZ85" i="1"/>
  <c r="AY84" i="1"/>
  <c r="AX84" i="1"/>
  <c r="AY79" i="1"/>
  <c r="AX79" i="1"/>
  <c r="AG194" i="1"/>
  <c r="AG198" i="1" s="1"/>
  <c r="AC194" i="1"/>
  <c r="AC198" i="1" s="1"/>
  <c r="Y194" i="1"/>
  <c r="Y198" i="1" s="1"/>
  <c r="DB86" i="1"/>
  <c r="CN86" i="1"/>
  <c r="BZ86" i="1"/>
  <c r="BL86" i="1"/>
  <c r="AX85" i="1"/>
  <c r="AY85" i="1"/>
  <c r="BM85" i="1" s="1"/>
  <c r="CA85" i="1" s="1"/>
  <c r="CO85" i="1" s="1"/>
  <c r="AX83" i="1"/>
  <c r="AY83" i="1"/>
  <c r="BM83" i="1" s="1"/>
  <c r="CA83" i="1" s="1"/>
  <c r="CO83" i="1" s="1"/>
  <c r="DB82" i="1"/>
  <c r="CN82" i="1"/>
  <c r="BZ82" i="1"/>
  <c r="BL82" i="1"/>
  <c r="BM82" i="1" s="1"/>
  <c r="CA82" i="1" s="1"/>
  <c r="CO82" i="1" s="1"/>
  <c r="AX80" i="1"/>
  <c r="AY80" i="1"/>
  <c r="BM80" i="1" s="1"/>
  <c r="CA80" i="1" s="1"/>
  <c r="CO80" i="1" s="1"/>
  <c r="AX78" i="1"/>
  <c r="AY78" i="1"/>
  <c r="BM78" i="1" s="1"/>
  <c r="CA78" i="1" s="1"/>
  <c r="CO78" i="1" s="1"/>
  <c r="AY74" i="1"/>
  <c r="BM74" i="1" s="1"/>
  <c r="CA74" i="1" s="1"/>
  <c r="CO74" i="1" s="1"/>
  <c r="AX74" i="1"/>
  <c r="AY77" i="1"/>
  <c r="AX75" i="1"/>
  <c r="AY73" i="1"/>
  <c r="AX71" i="1"/>
  <c r="O40" i="1"/>
  <c r="M40" i="1"/>
  <c r="K40" i="1"/>
  <c r="P40" i="1"/>
  <c r="N40" i="1"/>
  <c r="L40" i="1"/>
  <c r="I36" i="1"/>
  <c r="DB191" i="1"/>
  <c r="CN191" i="1"/>
  <c r="BZ191" i="1"/>
  <c r="BL191" i="1"/>
  <c r="DB190" i="1"/>
  <c r="CN190" i="1"/>
  <c r="BZ190" i="1"/>
  <c r="BL190" i="1"/>
  <c r="AX192" i="1"/>
  <c r="AY192" i="1"/>
  <c r="BM192" i="1" s="1"/>
  <c r="BZ192" i="1"/>
  <c r="CN192" i="1"/>
  <c r="DB192" i="1"/>
  <c r="AX191" i="1"/>
  <c r="AY191" i="1"/>
  <c r="BM191" i="1" s="1"/>
  <c r="CA191" i="1" s="1"/>
  <c r="CO191" i="1" s="1"/>
  <c r="AX190" i="1"/>
  <c r="AY190" i="1"/>
  <c r="BM190" i="1" s="1"/>
  <c r="CA190" i="1" s="1"/>
  <c r="CO190" i="1" s="1"/>
  <c r="DB189" i="1"/>
  <c r="CN189" i="1"/>
  <c r="BZ189" i="1"/>
  <c r="BL189" i="1"/>
  <c r="DB188" i="1"/>
  <c r="CN188" i="1"/>
  <c r="BZ188" i="1"/>
  <c r="BL188" i="1"/>
  <c r="DB187" i="1"/>
  <c r="CN187" i="1"/>
  <c r="BZ187" i="1"/>
  <c r="BL187" i="1"/>
  <c r="AX189" i="1"/>
  <c r="AY189" i="1"/>
  <c r="BM189" i="1" s="1"/>
  <c r="CA189" i="1" s="1"/>
  <c r="CO189" i="1" s="1"/>
  <c r="AX188" i="1"/>
  <c r="AY188" i="1"/>
  <c r="BM188" i="1" s="1"/>
  <c r="CA188" i="1" s="1"/>
  <c r="CO188" i="1" s="1"/>
  <c r="AX187" i="1"/>
  <c r="AY187" i="1"/>
  <c r="BM187" i="1" s="1"/>
  <c r="CA187" i="1" s="1"/>
  <c r="CO187" i="1" s="1"/>
  <c r="AW186" i="1"/>
  <c r="AJ186" i="1"/>
  <c r="AX186" i="1" s="1"/>
  <c r="BL186" i="1" s="1"/>
  <c r="BZ186" i="1" s="1"/>
  <c r="CN186" i="1" s="1"/>
  <c r="DB186" i="1" s="1"/>
  <c r="DC186" i="1" s="1"/>
  <c r="AI186" i="1"/>
  <c r="AW184" i="1"/>
  <c r="AW183" i="1"/>
  <c r="AX183" i="1"/>
  <c r="BL183" i="1" s="1"/>
  <c r="BZ183" i="1" s="1"/>
  <c r="CN183" i="1" s="1"/>
  <c r="DB183" i="1" s="1"/>
  <c r="DC183" i="1" s="1"/>
  <c r="DC181" i="1"/>
  <c r="CO181" i="1"/>
  <c r="CA181" i="1"/>
  <c r="BM181" i="1"/>
  <c r="AY181" i="1"/>
  <c r="AZ181" i="1"/>
  <c r="BN181" i="1" s="1"/>
  <c r="CB181" i="1" s="1"/>
  <c r="CP181" i="1" s="1"/>
  <c r="DD181" i="1" s="1"/>
  <c r="DE181" i="1" s="1"/>
  <c r="DC179" i="1"/>
  <c r="CO179" i="1"/>
  <c r="CA179" i="1"/>
  <c r="BM179" i="1"/>
  <c r="AY179" i="1"/>
  <c r="AZ179" i="1"/>
  <c r="BN179" i="1" s="1"/>
  <c r="CB179" i="1" s="1"/>
  <c r="CP179" i="1" s="1"/>
  <c r="DD179" i="1" s="1"/>
  <c r="DE179" i="1" s="1"/>
  <c r="DC177" i="1"/>
  <c r="CO177" i="1"/>
  <c r="CA177" i="1"/>
  <c r="BM177" i="1"/>
  <c r="AY177" i="1"/>
  <c r="AZ177" i="1"/>
  <c r="BN177" i="1" s="1"/>
  <c r="CB177" i="1" s="1"/>
  <c r="CP177" i="1" s="1"/>
  <c r="DD177" i="1" s="1"/>
  <c r="DE177" i="1" s="1"/>
  <c r="BM180" i="1"/>
  <c r="AZ180" i="1"/>
  <c r="BN180" i="1" s="1"/>
  <c r="CB180" i="1" s="1"/>
  <c r="CP180" i="1" s="1"/>
  <c r="DD180" i="1" s="1"/>
  <c r="DE180" i="1" s="1"/>
  <c r="AY180" i="1"/>
  <c r="DC178" i="1"/>
  <c r="CO178" i="1"/>
  <c r="CA178" i="1"/>
  <c r="BM178" i="1"/>
  <c r="AZ178" i="1"/>
  <c r="BN178" i="1" s="1"/>
  <c r="CB178" i="1" s="1"/>
  <c r="CP178" i="1" s="1"/>
  <c r="DD178" i="1" s="1"/>
  <c r="DE178" i="1" s="1"/>
  <c r="AY178" i="1"/>
  <c r="DC176" i="1"/>
  <c r="CO176" i="1"/>
  <c r="CA176" i="1"/>
  <c r="BM176" i="1"/>
  <c r="AZ176" i="1"/>
  <c r="BN176" i="1" s="1"/>
  <c r="CB176" i="1" s="1"/>
  <c r="CP176" i="1" s="1"/>
  <c r="DD176" i="1" s="1"/>
  <c r="DE176" i="1" s="1"/>
  <c r="AY176" i="1"/>
  <c r="AD194" i="1"/>
  <c r="AD198" i="1" s="1"/>
  <c r="Z194" i="1"/>
  <c r="Z198" i="1" s="1"/>
  <c r="AY81" i="1"/>
  <c r="BM81" i="1" s="1"/>
  <c r="AX81" i="1"/>
  <c r="AE194" i="1"/>
  <c r="AE198" i="1" s="1"/>
  <c r="AA194" i="1"/>
  <c r="AA198" i="1" s="1"/>
  <c r="AX87" i="1"/>
  <c r="AY87" i="1"/>
  <c r="BM87" i="1" s="1"/>
  <c r="CA87" i="1" s="1"/>
  <c r="CO87" i="1" s="1"/>
  <c r="DB84" i="1"/>
  <c r="CN84" i="1"/>
  <c r="BZ84" i="1"/>
  <c r="BL84" i="1"/>
  <c r="DB81" i="1"/>
  <c r="CN81" i="1"/>
  <c r="BZ81" i="1"/>
  <c r="BL81" i="1"/>
  <c r="DB79" i="1"/>
  <c r="CN79" i="1"/>
  <c r="BZ79" i="1"/>
  <c r="BL79" i="1"/>
  <c r="AY76" i="1"/>
  <c r="BM76" i="1" s="1"/>
  <c r="CA76" i="1" s="1"/>
  <c r="CO76" i="1" s="1"/>
  <c r="AX76" i="1"/>
  <c r="AY72" i="1"/>
  <c r="BM72" i="1" s="1"/>
  <c r="CA72" i="1" s="1"/>
  <c r="CO72" i="1" s="1"/>
  <c r="AX72" i="1"/>
  <c r="BL77" i="1"/>
  <c r="BZ77" i="1"/>
  <c r="CN77" i="1"/>
  <c r="DB77" i="1"/>
  <c r="BL75" i="1"/>
  <c r="BM75" i="1" s="1"/>
  <c r="CA75" i="1" s="1"/>
  <c r="CO75" i="1" s="1"/>
  <c r="BZ75" i="1"/>
  <c r="CN75" i="1"/>
  <c r="DB75" i="1"/>
  <c r="BL73" i="1"/>
  <c r="BZ73" i="1"/>
  <c r="CN73" i="1"/>
  <c r="DB73" i="1"/>
  <c r="BL71" i="1"/>
  <c r="BM71" i="1" s="1"/>
  <c r="CA71" i="1" s="1"/>
  <c r="CO71" i="1" s="1"/>
  <c r="BZ71" i="1"/>
  <c r="CN71" i="1"/>
  <c r="DB71" i="1"/>
  <c r="I88" i="1"/>
  <c r="N38" i="1"/>
  <c r="L38" i="1"/>
  <c r="O38" i="1"/>
  <c r="M38" i="1"/>
  <c r="K38" i="1"/>
  <c r="K88" i="1" s="1"/>
  <c r="K198" i="1" s="1"/>
  <c r="P41" i="1"/>
  <c r="N41" i="1"/>
  <c r="L41" i="1"/>
  <c r="O41" i="1"/>
  <c r="M41" i="1"/>
  <c r="N39" i="1"/>
  <c r="L39" i="1"/>
  <c r="O39" i="1"/>
  <c r="M39" i="1"/>
  <c r="P36" i="1"/>
  <c r="DC75" i="1" l="1"/>
  <c r="DQ75" i="1"/>
  <c r="DR75" i="1" s="1"/>
  <c r="DC71" i="1"/>
  <c r="DQ71" i="1"/>
  <c r="DR71" i="1" s="1"/>
  <c r="DQ82" i="1"/>
  <c r="DR82" i="1" s="1"/>
  <c r="DC82" i="1"/>
  <c r="DQ72" i="1"/>
  <c r="DR72" i="1" s="1"/>
  <c r="DC72" i="1"/>
  <c r="DQ187" i="1"/>
  <c r="DR187" i="1" s="1"/>
  <c r="DC187" i="1"/>
  <c r="DQ189" i="1"/>
  <c r="DR189" i="1" s="1"/>
  <c r="DC189" i="1"/>
  <c r="DQ190" i="1"/>
  <c r="DR190" i="1" s="1"/>
  <c r="DC190" i="1"/>
  <c r="DQ191" i="1"/>
  <c r="DR191" i="1" s="1"/>
  <c r="DC191" i="1"/>
  <c r="P88" i="1"/>
  <c r="DC78" i="1"/>
  <c r="DQ78" i="1"/>
  <c r="DR78" i="1" s="1"/>
  <c r="DC80" i="1"/>
  <c r="DQ80" i="1"/>
  <c r="DR80" i="1" s="1"/>
  <c r="DC83" i="1"/>
  <c r="DQ83" i="1"/>
  <c r="DR83" i="1" s="1"/>
  <c r="DC85" i="1"/>
  <c r="DQ85" i="1"/>
  <c r="DR85" i="1" s="1"/>
  <c r="BM79" i="1"/>
  <c r="CA79" i="1" s="1"/>
  <c r="CO79" i="1" s="1"/>
  <c r="BM84" i="1"/>
  <c r="CA84" i="1" s="1"/>
  <c r="CO84" i="1" s="1"/>
  <c r="BL185" i="1"/>
  <c r="BZ185" i="1" s="1"/>
  <c r="CN185" i="1" s="1"/>
  <c r="DB185" i="1" s="1"/>
  <c r="DC185" i="1" s="1"/>
  <c r="DQ193" i="1"/>
  <c r="DR193" i="1" s="1"/>
  <c r="DC193" i="1"/>
  <c r="M88" i="1"/>
  <c r="M198" i="1" s="1"/>
  <c r="L88" i="1"/>
  <c r="L198" i="1" s="1"/>
  <c r="DQ76" i="1"/>
  <c r="DR76" i="1" s="1"/>
  <c r="DC76" i="1"/>
  <c r="CA81" i="1"/>
  <c r="CO81" i="1" s="1"/>
  <c r="DQ188" i="1"/>
  <c r="DR188" i="1" s="1"/>
  <c r="DC188" i="1"/>
  <c r="P198" i="1"/>
  <c r="O88" i="1"/>
  <c r="O198" i="1" s="1"/>
  <c r="N88" i="1"/>
  <c r="N198" i="1" s="1"/>
  <c r="DC87" i="1"/>
  <c r="DQ87" i="1"/>
  <c r="DR87" i="1" s="1"/>
  <c r="CA192" i="1"/>
  <c r="CO192" i="1" s="1"/>
  <c r="I198" i="1"/>
  <c r="BM73" i="1"/>
  <c r="CA73" i="1" s="1"/>
  <c r="CO73" i="1" s="1"/>
  <c r="BM77" i="1"/>
  <c r="CA77" i="1" s="1"/>
  <c r="CO77" i="1" s="1"/>
  <c r="DQ74" i="1"/>
  <c r="DR74" i="1" s="1"/>
  <c r="DC74" i="1"/>
  <c r="BM86" i="1"/>
  <c r="CA86" i="1" s="1"/>
  <c r="CO86" i="1" s="1"/>
  <c r="BN182" i="1"/>
  <c r="CB182" i="1" s="1"/>
  <c r="CP182" i="1" s="1"/>
  <c r="DD182" i="1" s="1"/>
  <c r="DE182" i="1" s="1"/>
  <c r="DC77" i="1" l="1"/>
  <c r="DQ77" i="1"/>
  <c r="DR77" i="1" s="1"/>
  <c r="DQ79" i="1"/>
  <c r="DR79" i="1" s="1"/>
  <c r="DC79" i="1"/>
  <c r="DQ86" i="1"/>
  <c r="DR86" i="1" s="1"/>
  <c r="DC86" i="1"/>
  <c r="DC73" i="1"/>
  <c r="DQ73" i="1"/>
  <c r="DR73" i="1" s="1"/>
  <c r="DQ192" i="1"/>
  <c r="DR192" i="1" s="1"/>
  <c r="DC192" i="1"/>
  <c r="DQ81" i="1"/>
  <c r="DR81" i="1" s="1"/>
  <c r="DC81" i="1"/>
  <c r="DQ84" i="1"/>
  <c r="DR84" i="1" s="1"/>
  <c r="DC84" i="1"/>
</calcChain>
</file>

<file path=xl/sharedStrings.xml><?xml version="1.0" encoding="utf-8"?>
<sst xmlns="http://schemas.openxmlformats.org/spreadsheetml/2006/main" count="866" uniqueCount="522">
  <si>
    <t>INVENTARIO DE  ACTIVO FIJO E INTANGIBLES YA DEPRECIADOS  AL 31 DE MARZO 2018</t>
  </si>
  <si>
    <t>FECHA</t>
  </si>
  <si>
    <t>CLASE</t>
  </si>
  <si>
    <t>CARACTERISTICAS</t>
  </si>
  <si>
    <t>UBICACIÓN</t>
  </si>
  <si>
    <t>MUEBLE</t>
  </si>
  <si>
    <t>VALOR DE</t>
  </si>
  <si>
    <t>VALOR</t>
  </si>
  <si>
    <t>VALOR A</t>
  </si>
  <si>
    <t>$</t>
  </si>
  <si>
    <t>TOTAL</t>
  </si>
  <si>
    <t>ADQUISICION</t>
  </si>
  <si>
    <t>RESIDUAL</t>
  </si>
  <si>
    <t>DEPRECIAR</t>
  </si>
  <si>
    <t>1990</t>
  </si>
  <si>
    <t>1991</t>
  </si>
  <si>
    <t>1992</t>
  </si>
  <si>
    <t>1993</t>
  </si>
  <si>
    <t>1994</t>
  </si>
  <si>
    <t>1995</t>
  </si>
  <si>
    <t>1996</t>
  </si>
  <si>
    <t>1999</t>
  </si>
  <si>
    <t>ACUMULADO</t>
  </si>
  <si>
    <t>22615003  DERECHOS DE PROPIEDAD INTELECTUAL</t>
  </si>
  <si>
    <t>* 11/03/97</t>
  </si>
  <si>
    <t>SOTWARE DE MAGIC</t>
  </si>
  <si>
    <t xml:space="preserve">2 LICENCIAS </t>
  </si>
  <si>
    <t>12/08/99</t>
  </si>
  <si>
    <t>MICROSOFT OFFICE 2000 PROFESIONAL</t>
  </si>
  <si>
    <t>MOLP GOES MICROSOF OFFICE 2000 PROF.</t>
  </si>
  <si>
    <t>MICROSOFT VISUAL FOX PRO 6,0</t>
  </si>
  <si>
    <t>23/11/2000</t>
  </si>
  <si>
    <t xml:space="preserve">WINDOWS 2000 SERVER EN ENG, </t>
  </si>
  <si>
    <t>02/12/2002</t>
  </si>
  <si>
    <t>DESARROLLADOR DE MAGIC VER. 9.30</t>
  </si>
  <si>
    <t>13/12/2004</t>
  </si>
  <si>
    <t xml:space="preserve">OFFICE 2003 PRO.WIN32 SPANISH  </t>
  </si>
  <si>
    <t>16 OFFICE 2003 PRO.WIN32 SPANISH LIC/SA PACK OLP NL LOCL GOVT PARTE # 269-05503, 1 CD DE INSTAL</t>
  </si>
  <si>
    <t>02/03/2005</t>
  </si>
  <si>
    <t>BASE DE DATOS IBM DB2 UDB 8.2</t>
  </si>
  <si>
    <t>24/09/2009</t>
  </si>
  <si>
    <t>VMWARE V13 FOUNDATION</t>
  </si>
  <si>
    <t>(1 LICENCIA)</t>
  </si>
  <si>
    <t>WINDOWS SERVER 2008</t>
  </si>
  <si>
    <t>STANDARD ( 5 LICENCIAS )</t>
  </si>
  <si>
    <t>SOFTWARE DE RESPALDO</t>
  </si>
  <si>
    <t>TIVOLI STOREGE MANAGER ( 1 )</t>
  </si>
  <si>
    <t>04/01/2010</t>
  </si>
  <si>
    <t>LICENCIA ADOBE CREATIVE SUITE 4 MASTER COLLECTION</t>
  </si>
  <si>
    <t>( 1 LICENCIA )</t>
  </si>
  <si>
    <t>16/12/2010</t>
  </si>
  <si>
    <t>MAGIC (ACTUALIZACION DE LICENCIAS)</t>
  </si>
  <si>
    <t>1 ACTUALIZACION MAGIC P/ENTERPRISE STUDIO SINGLE SEAT UNIPAAS 1.9; ($5,182.94);                               ACTUALIZACION DE MAGIC P/ENTERPRISE OPEN CLIENT DEPLOYMENT VERSION SEAT UNIPASAS 1.9 PARA 50 USUARIOS SINGLE SEAT UNIPASS 1.9; ($ 11,392.06)</t>
  </si>
  <si>
    <t>23/12/2010</t>
  </si>
  <si>
    <t>DB2 ( ACTUALIZACION DE LICENCIAS )</t>
  </si>
  <si>
    <t xml:space="preserve">1 ACTUALIZACION DE LICENCIA IBM DB2 WORKGROUP SERVER EDITION PROCESOR VALUS UNIT (PVUS) </t>
  </si>
  <si>
    <t>SUB-TOTAL</t>
  </si>
  <si>
    <t>24119001  MOBILIARIOS</t>
  </si>
  <si>
    <t xml:space="preserve">YA </t>
  </si>
  <si>
    <t>09/02/96</t>
  </si>
  <si>
    <t>ESCRITORIO EJECUTIVO</t>
  </si>
  <si>
    <t>EN CEDRO, CON ALA</t>
  </si>
  <si>
    <t>455-110</t>
  </si>
  <si>
    <t>30114-09</t>
  </si>
  <si>
    <t>LIBRERA DE MADERA</t>
  </si>
  <si>
    <t xml:space="preserve"> ELABORADA EN CEDRO</t>
  </si>
  <si>
    <t>455-170</t>
  </si>
  <si>
    <t>31104-01</t>
  </si>
  <si>
    <t>25/03/96</t>
  </si>
  <si>
    <t>MUEBLE PARA APARATOS DE SONIDO</t>
  </si>
  <si>
    <t>DE MADERA, CON RODOS</t>
  </si>
  <si>
    <t>455-180</t>
  </si>
  <si>
    <t>31133-01</t>
  </si>
  <si>
    <t>01/04/96</t>
  </si>
  <si>
    <t>JUEGO DE SALA</t>
  </si>
  <si>
    <t>DE 3 PIEZAS: SOFA P/3 PERSONAS,SOFA P/2 PERSONAS Y UN SILLON</t>
  </si>
  <si>
    <t>455-181-01</t>
  </si>
  <si>
    <t>31131-01</t>
  </si>
  <si>
    <t xml:space="preserve"> 22/05/96</t>
  </si>
  <si>
    <t xml:space="preserve">LIBRERA </t>
  </si>
  <si>
    <t>DE MADERA, EN FORMA DE L</t>
  </si>
  <si>
    <t>455-140</t>
  </si>
  <si>
    <t>31104-02</t>
  </si>
  <si>
    <t xml:space="preserve"> 05/12/96</t>
  </si>
  <si>
    <t>LINEA DE ORO,FTE 2.1 MTS.,ALTO 2 MT., FONDO 0.35 MTS</t>
  </si>
  <si>
    <t>31104-04</t>
  </si>
  <si>
    <t>09/02/2009</t>
  </si>
  <si>
    <t>CREDENZA</t>
  </si>
  <si>
    <t>CREDENZA MODULAR, CONSTA DE 2 MUEBLES</t>
  </si>
  <si>
    <t>455-182</t>
  </si>
  <si>
    <t>31110-06</t>
  </si>
  <si>
    <t>03/12/2001</t>
  </si>
  <si>
    <t>MODULO MUEBLE COMPUTADORA Y ESCRITORIO</t>
  </si>
  <si>
    <t>CON ARCHIVO DE 2 GAVETAS INCORP.COLOR AZUL NEGRO Y AMARILLO</t>
  </si>
  <si>
    <t>455-173B</t>
  </si>
  <si>
    <t>31140-01</t>
  </si>
  <si>
    <t>MUEBLE DE MADERA TIPO LIBRERA</t>
  </si>
  <si>
    <t>MUEBLE DE ESCTRUCTURA DE MADERA DE CEDRO,BASE DE PLYWOOD FORRADO CON  FORMICA,RESPALDO DE FIBRAN,CINCO ENTREPAÑOS,3 PUERTAS CON BISAGRAS,HALADERAS Y CHAPA CON LLAVE.UNA PUERTA DE VIDRIO DE 5MM DE GROSOR CON CHAPA Y LLAVE MEDIDAS 1.75 METROS DE LARGO X 2.25 METROS DE ALTO Y 0.55 METROS DE ANCHO;SUJETO A PARED O PISO</t>
  </si>
  <si>
    <t>31104-07</t>
  </si>
  <si>
    <t>MUEBLE DE ESCTRUCTURA DE MADERA DE CEDRO,BASE DE PLYWOOD FORRADO CON  FORMICA,RESPALDO DE FIBRAN, 2 ENTREPAÑOS, PUERTAS CORREDIZAS CON RIELES,HALADERAS Y CHAPA CON LLAVE  MEDIDAS 3.00 METROS DE LARGO X 1.40 METROS DE ALTO Y 0.70 METROS DE ANCHO</t>
  </si>
  <si>
    <t>455-120</t>
  </si>
  <si>
    <t>31104-08</t>
  </si>
  <si>
    <t>JUEGO DE MUEBLES DE SALA</t>
  </si>
  <si>
    <t>DE 3 PIEZAS,COLOR CAFÉ OSCURO MOD:IPANEMA; MARCA:BOAL</t>
  </si>
  <si>
    <t>31131-02</t>
  </si>
  <si>
    <t>24119002 MAQUINARIA Y EQUIPOS</t>
  </si>
  <si>
    <t>11/06/91</t>
  </si>
  <si>
    <t>TELEVISOR</t>
  </si>
  <si>
    <t>SONY TRINITRON KU-2027 R SERIE 8034125, 20"</t>
  </si>
  <si>
    <t>455-181</t>
  </si>
  <si>
    <t>30308-01</t>
  </si>
  <si>
    <t>09/11/91</t>
  </si>
  <si>
    <t>MAQUINA DE ESCRIBIR ELECTRONICA</t>
  </si>
  <si>
    <t>CANON AP7500 SERIE BB 2310083</t>
  </si>
  <si>
    <t>30109-06</t>
  </si>
  <si>
    <t>CAJA FUERTE</t>
  </si>
  <si>
    <t>CENTINELA MODELO 507 SERIE 1208,DE HIERRO</t>
  </si>
  <si>
    <t>455-161</t>
  </si>
  <si>
    <t>30118-01</t>
  </si>
  <si>
    <t>01/21/92</t>
  </si>
  <si>
    <t>VIDEO CASSETTE VHS</t>
  </si>
  <si>
    <t>SONY, MODELO SLV-X60, SERIE 29693</t>
  </si>
  <si>
    <t>30313-01</t>
  </si>
  <si>
    <t>ARMA DE FUEGO</t>
  </si>
  <si>
    <t>PISTOLA SMITH &amp; WESSON 357 MAGNUN SPRINFIELD MASS,MOD 356-3</t>
  </si>
  <si>
    <t>31301-02</t>
  </si>
  <si>
    <t>11/10/95</t>
  </si>
  <si>
    <t>APARATOS DE SONIDO</t>
  </si>
  <si>
    <t>CD PIOONER, RADIO PIOONER, CONSOLA PEAVEY,DOBLE CASETERA</t>
  </si>
  <si>
    <t>30319-01</t>
  </si>
  <si>
    <t>07/05/2001</t>
  </si>
  <si>
    <t>PROTECTORA DE CHEQUES</t>
  </si>
  <si>
    <t>M/UCHIDA,MODELO P-15 MULTIMONEDA,SERIE P15230103129</t>
  </si>
  <si>
    <t>30110-02</t>
  </si>
  <si>
    <t>25/02/2003</t>
  </si>
  <si>
    <t>AIRE ACONDICIONADO</t>
  </si>
  <si>
    <t>TEMPSTAR, TIPO MINI SPLIT,3.0 TONELADAS,SERIE COMPRESOR CKL 36-1F</t>
  </si>
  <si>
    <t>455-173C</t>
  </si>
  <si>
    <t>30301-21</t>
  </si>
  <si>
    <t>13/05/2003</t>
  </si>
  <si>
    <t>TEMPSTAR, TIPO MINI SPLIT, 18,000 BTU, CONTROL REMOTO</t>
  </si>
  <si>
    <t>455-173I</t>
  </si>
  <si>
    <t>30301-22</t>
  </si>
  <si>
    <t>09/03/2006</t>
  </si>
  <si>
    <t>MESA DE CONFERENCIA</t>
  </si>
  <si>
    <t>PARA 6 PERSONAS,COLOR CHERRY,MADERA LAMINADA, FORMA OVALADA</t>
  </si>
  <si>
    <t>31107-03</t>
  </si>
  <si>
    <t>24/05/2006</t>
  </si>
  <si>
    <t xml:space="preserve">MESA DE REUNIONES MODULAR </t>
  </si>
  <si>
    <t>EN CHAPA DE MADERA FINA BARNIZADA, 4 MODULOS RECTOS Y 1 SEMI CIRCULAR</t>
  </si>
  <si>
    <t>31107-04</t>
  </si>
  <si>
    <t>19/07/2006</t>
  </si>
  <si>
    <t>PROYECTOR DE CAÑON</t>
  </si>
  <si>
    <t>MARCA DELL MODELO 2400MP,SERIE DTW4081</t>
  </si>
  <si>
    <t>455-150</t>
  </si>
  <si>
    <t>30324-02</t>
  </si>
  <si>
    <t>24/08/2007</t>
  </si>
  <si>
    <t>MARCA CARRIER,DE 60000 BTU,EVAPORADOR  MOD 42XQ-060M-30125,SERIE MFUO 7121714,CONDENSADOR MOD.38 CKS 060-X-5,SERIE 2407X82093</t>
  </si>
  <si>
    <t>455-171</t>
  </si>
  <si>
    <t>30301-25</t>
  </si>
  <si>
    <t>MARCA CARRIER,DE 60000 BTU,EVAPORADOR  MOD 42XQ-060M-30125,SERIE MFUO 7121653,CONDENSADOR MOD.38 CKS 060-X-5,SERIE 2407X82077</t>
  </si>
  <si>
    <t>30301-26</t>
  </si>
  <si>
    <t>MARCA CARRIER,DE 60000 BTU,EVAPORADOR  MOD 42XQ-060M-30125,SERIE MFUO 7121677,CONDENSADOR MOD.38 CKS 060-X-5,SERIE 2407X82026</t>
  </si>
  <si>
    <t>30301.-27</t>
  </si>
  <si>
    <t>MARCA CARRIER,DE 60000 BTU,EVAPORADOR  MOD 42XQ-060M-30125,SERIE MFUO 7162951,CONDENSADOR MOD.38 CKS 060-X-5,SERIE 2407X82067</t>
  </si>
  <si>
    <t>455-172</t>
  </si>
  <si>
    <t>30301-28</t>
  </si>
  <si>
    <t>MARCA CARRIER,DE 60000 BTU,EVAPORADOR  MOD 42XQ-060M-30125,SERIE MFUO 7162907,CONDENSADOR MOD.38 CKC036-X-5,SERIE 2407X82114</t>
  </si>
  <si>
    <t>455-173</t>
  </si>
  <si>
    <t>30301-29</t>
  </si>
  <si>
    <t>MARCA CARRIER,DE 60000 BTU,EVAPORADOR  MOD 42XQ-060M-30125,SERIE MFUO 7101766,CONDENSADOR MOD.38 CKC036-X-5,SERIE 4106X77379</t>
  </si>
  <si>
    <t>30301-30</t>
  </si>
  <si>
    <t>01/11/2008</t>
  </si>
  <si>
    <t>MARCA MILLER,DE 60,000 BTU,EVAPORADOR MODELO NUMBER NFX7060SW2,SERIAL, NUMBER EBU5100891;CONDENSADOR MODELO NUMBER JS4BD-060CA,SERIE JSA080800224</t>
  </si>
  <si>
    <t>455-160</t>
  </si>
  <si>
    <t>30301-31</t>
  </si>
  <si>
    <t>MARCA MILLER,DE 60,000 BTU,EVAPORADOR MODELO NUMBER NFX7060SW2,SERIAL, NUMBER EBU5101394;CONDENSADOR MODELO NUMBER JS4BD-060CA,SERIE JSA080703811</t>
  </si>
  <si>
    <t>455-183</t>
  </si>
  <si>
    <t>30301-32</t>
  </si>
  <si>
    <t>MARCA MILLER,DE 48,000 BTU,EVAPORADOR MODELO NUMBER NFX7048SVW2,SERIAL, NUMBER ECU5101635;CONDENSADOR MODELO NUMBER JS4BD-048CA,SERIE JSA080800407</t>
  </si>
  <si>
    <t>30301-33</t>
  </si>
  <si>
    <t>MARCA MILLER,DE 60,000 BTU,EVAPORADOR MODELO NUMBER NFX7060SVW2,SERIAL, NUMBER EBU5100911;CONDENSADOR MODELO NUMBER JS4BD-060CA,SERIE JSA080800221</t>
  </si>
  <si>
    <t>455-130</t>
  </si>
  <si>
    <t>30301-34</t>
  </si>
  <si>
    <t>MARCA MILLER,DE 36,000 BTU,EVAPORADOR MODELO NUMBER NFX7036SVW2,SERIAL, NUMBER EBU5010269;CONDENSADOR MODELO NUMBER JS4BD-036CA,SERIE JSA080702963</t>
  </si>
  <si>
    <t>30301-35</t>
  </si>
  <si>
    <t>MARCA MILLER,DE 60,000 BTU,EVAPORADOR MODELO NUMBER NFX7060SVW2,SERIAL, NUMBER EBU5101378;CONDENSADOR MODELO NUMBER JS4BD-060CA,SERIE JSA080800222</t>
  </si>
  <si>
    <t>30301-36</t>
  </si>
  <si>
    <t>15/10/2009</t>
  </si>
  <si>
    <t>MARCA WESTINGHOUSE, TIPO CASSETTE DE 48,000 BTU, MODELO CONDESADOR JS4BD-048CA;MODELO EVAPORADOR WICXF-48KVW2.SERIE DE CONDESADOR Nº JSA090706799,SERIE  EVAPORADOR Nº WIGO90800311</t>
  </si>
  <si>
    <t>30301-37</t>
  </si>
  <si>
    <t>MARCA WESTINGHOUSE, TIPO CASSETTE DE 48,000 BTU, MODELO CONDESADOR JS4BD-048CA;MODELO EVAPORADOR WICXF-48KVW2.SERIE DE CONDESADOR Nº JSA090704479,SERIE  EVAPORADOR Nº WIGO90800309</t>
  </si>
  <si>
    <t>30301-38</t>
  </si>
  <si>
    <t>MARCA WESTINGHOUSE,TIPO CASSETTE DE 48,000 BTU, MODELO CONDENSADOR JS4BD-048CA;MODELO EVAPORADOR WICXD-48KVW2.SERIE DE CONDESADOR NºJSA090800233,SERIE EVAPORADOR NºWIGO90800310</t>
  </si>
  <si>
    <t>30301-39</t>
  </si>
  <si>
    <t>MARCA LENNOX - TIPO SPLIT-DUCTO DE 5 TONELADAS CONDENSADOR:MODELO TSA060S43Y, SERIE 5810G14701;EVAPORAODR:MODELO CBX26UH-060-230-2,SERIE 6010J16886.</t>
  </si>
  <si>
    <t>30301-40</t>
  </si>
  <si>
    <t>MARCA LENNOX - TIPO SPLIT-DUCTO DE 5 TONELADAS CONDENSADOR:MODELO TSA060S43Y, SERIE 5810G14698;EVAPORAODR:MODELO CBX26UH-060-230-2,SERIE 6010J16899.</t>
  </si>
  <si>
    <t>30301-41</t>
  </si>
  <si>
    <t>PLASMA</t>
  </si>
  <si>
    <t>SONY C1,CLD, MODELO:KDL 40BX420,SERIE Nº5302631</t>
  </si>
  <si>
    <t>30308-05</t>
  </si>
  <si>
    <t>SONY C1,CLD, MODELO:KDL 40BX420,SERIE Nº 5303725</t>
  </si>
  <si>
    <t>30308-06</t>
  </si>
  <si>
    <t>REFRIGERADORA</t>
  </si>
  <si>
    <t>MARCA GENERAL ELECTRIC, MOD.GSMT2LEBFGP;FRIO SECO, 2 PUERTAS</t>
  </si>
  <si>
    <t>30310-04</t>
  </si>
  <si>
    <t>PLANTA TELEFONICA</t>
  </si>
  <si>
    <t xml:space="preserve">INCLUYE 2 TARJETAS P/SERVICIOS DE E1, 4 TK ANALOGAS, 8 EXTS,DIGITALES, 60 EXTS, ANALOGAS, 20 USARIOS IP, 1 TELEFONO DIGITAL ALCATEL-LUCENT 4029, 3 TLEONOS DIGITALES 4019, 15 TELEFONOS IP TOUCH 4018, 23 TELEFONOS SENC 1 LLOS TC50, OPERADORA AUTOMATICA ESTANDAR DE 2 ACCESOS SIMULTANEOS, 1 GUARNICION PLANTRONICS S12, 1 TARIFICADOR SOFTWARE TELEFAX PARA 85 EXTS, 1 BATEIA PARA 4 HORAS, 75 LICENCIAS SOFTPHONE PIMPHONY PC TELEFONIA LICENCIAS Y SOFTWARE </t>
  </si>
  <si>
    <t>35301-02</t>
  </si>
  <si>
    <t>MARCA PANASONIC;TIPO PARED; CAPACIDAD: 18,000BTU/HR ; MODELO : CS-PS18MKQ ; REFRIGERANTE R 410A, EFICIENCIA SERR 13</t>
  </si>
  <si>
    <t>455-173G</t>
  </si>
  <si>
    <t>30301-53</t>
  </si>
  <si>
    <t>MARCA PANASONIC;TIPO PARED; CAPACIDAD: 18,000BTU/HR ; MODELO : CS-PS18MKQ ; REFRIGERANTE R 410A, EFICIENCIA SERR 13. No. DE SERIE 2441205236.</t>
  </si>
  <si>
    <t>455-173M</t>
  </si>
  <si>
    <t>30301-54</t>
  </si>
  <si>
    <t>BANDA AEROBICA</t>
  </si>
  <si>
    <t>MARCA- PRO FORM, MODELO  PFTL8190, 10 NIVELES DE VELOCIDAD  Y 10 GRADOS DE INCLINACIÓN, DOS PORTA OBJETOS, VOLTAJE 110 WATTS, MOTOR2.5 HP.</t>
  </si>
  <si>
    <t>30329-01</t>
  </si>
  <si>
    <t>MARCA 1FRIGIDAIRE , MODELO FFTR1814LM, CONGELADOR SECO SUPERIOR, COLOR BLANCO DE 18 PIES CÚBICOS , DOS PUERTAS, DOS GAVETAS .</t>
  </si>
  <si>
    <t>30310-05</t>
  </si>
  <si>
    <t>MARCA LENNOX; CAPACIDAD: UNO PUNTO CINCO TONELADAS, MINI SPLIT MONOFASICO; MODELO CONDENSADOR: LXG AHTC118130P4; MODELO EVAPORADOR: LXG AHTC018130P4; SERIE CONDENSADOR: 1233500C2200155; SERIE EVAPORADOR: 123350019300C2200105, EFICIENCIA 410A 13.0.</t>
  </si>
  <si>
    <t>455-192</t>
  </si>
  <si>
    <t>30301-42</t>
  </si>
  <si>
    <t>MARCA LENNOX; CAPACIDAD: UNO PUNTO CINCO TONELADAS, MINI SPLIT MONOFASICO; MODELO CONDENSADOR: LXG AHTC118130P4; MODELO EVAPORADOR: LXG AHTC018130P4; SERIE CONDENSADOR: 12350054900C8080012; SERIE EVAPORADOR: 123350055000C8090004, EFICIENCIA 410A 13.0.</t>
  </si>
  <si>
    <t>455-184</t>
  </si>
  <si>
    <t>30301-43</t>
  </si>
  <si>
    <t>MARCA LENNOX; CAPACIDAD: UNO PUNTO CINCO TONELADAS, MINI SPLIT MONOFASICO; MODELO CONDENSADOR: LXG AHTC118130P4; MODELO EVAPORADOR: LXG AHTC018130P4;  EFICIENCIA 410A 13.0.</t>
  </si>
  <si>
    <t>455-191</t>
  </si>
  <si>
    <t>30301-44</t>
  </si>
  <si>
    <t>MARCA LENNOX; CAPACIDAD:  CINCO TONELADAS, CENTRAL,TRIFÁSICO; MODELO CONDENSADOR: TSA060S4; MODELO EVAPORADOR: CBX26UH-60;  EFICIENCIA 410A 13.0.</t>
  </si>
  <si>
    <t>30301-45</t>
  </si>
  <si>
    <t>30301-46</t>
  </si>
  <si>
    <t>MARCA LENNOX; CAPACIDAD: UNO PUNTO CINCO TONELADAS, MINI SPLIT MONOFASICO; MODELO CONDENSADOR: LXG SCTCO18130P4; MODELO EVAPORADOR: LXG AHTC018130P4; EFICIENCIA 410A 13.0.</t>
  </si>
  <si>
    <t>30301-47</t>
  </si>
  <si>
    <t>30301-48</t>
  </si>
  <si>
    <t>30301-49</t>
  </si>
  <si>
    <t>MARCA LENNOX; CAPACIDAD:  CUATRO TONELADAS, CENTRAL,MONOFÁSICO MODELO CONDENSADOR: 13ACX-048; MODELO EVAPORADOR: LXGUCGRO48100U2; EFICIENCIA 410A 13.0.</t>
  </si>
  <si>
    <t>30301-50</t>
  </si>
  <si>
    <t>MARCA LENNOX; CAPACIDAD:  CUATRO TONELADAS, CENTRAL,MONOFÁSICO MODELO CONDENSADOR: 13ACX-048; MODELO EVAPORADOR: LXGUCGRO48100U2; SERIE CONDENSADOR: 1912J12849; SERIE EVAPORADOR: C9266220000064, EFICIENCIA 410A 13.0.</t>
  </si>
  <si>
    <t>30301-51</t>
  </si>
  <si>
    <t>MARCA LENNOX; CAPACIDAD:  CUATRO TONELADAS, CENTRAL,MONOFÁSICO MODELO CONDENSADOR: 13ACX-048; MODELO EVAPORADOR: LXGUCGRO48100U2;EFICIENCIA 410A 13.0.</t>
  </si>
  <si>
    <t>30301-52</t>
  </si>
  <si>
    <t>MESA DE REUNIONES</t>
  </si>
  <si>
    <t xml:space="preserve">MUEBLE DE MADERA CON CAPACIDAD PARA 18 PERSONAS, EL MUEBLE CUENTA CON UN ÁREA DE 6.50 METROS DE LARGO Y 2.20 METROS DE ANCHO, CADA MESA CUENTA CON 0.75 METROS DE PROFUNDIDAD, TIENE AL CENTRO ABERTURA DE 0.70 METROS , CUENTA CON OCHO MODULOS: SEIS DE 1.66 METROS X 0.75 METROS,  Y DOS DE 2.20 METROS X 0.75 METROS. </t>
  </si>
  <si>
    <t>31107-05</t>
  </si>
  <si>
    <t>RACK  PARA SERVER</t>
  </si>
  <si>
    <t>RACK PARA SERVER, MARCA NEW LINK; MODELO:  NEW-09785014</t>
  </si>
  <si>
    <t>31141-02</t>
  </si>
  <si>
    <t>24119004 EQUIPOS INFORMATICOS</t>
  </si>
  <si>
    <t xml:space="preserve"> 23/12/98</t>
  </si>
  <si>
    <t>ESCRITOR DE DISCO COMPACTO, (CD WRITTER</t>
  </si>
  <si>
    <t>HEWLETT PACKARD,MODELO SURESTORE 7200E, SERIE HU8333Q5358MX62400168</t>
  </si>
  <si>
    <t>30138-01</t>
  </si>
  <si>
    <t>14/03/2003</t>
  </si>
  <si>
    <t>SWITCH - EQUIPO DE COMUNICACIÓN</t>
  </si>
  <si>
    <t>MARCA HEWLETT PACKARD MOD2724,DE 24 PUERTOS DE 10/100/1000MBPS,RJ45,S/J4897A</t>
  </si>
  <si>
    <t>30203-01</t>
  </si>
  <si>
    <t>MARCA HEWLETT PACKARD MOD:2724.DE 24 PUERTOS DE 10/100/1000MBPS,RJ45,S/J4897A</t>
  </si>
  <si>
    <t>30203-02</t>
  </si>
  <si>
    <t>05/05/2003</t>
  </si>
  <si>
    <t>COMPUTADORA - ESTACION DE TRABAJO</t>
  </si>
  <si>
    <t>MARCA DELL, MODELO OPTIPLEX GX260, NEGRA,CPU:6Z80K21</t>
  </si>
  <si>
    <t>30201-47</t>
  </si>
  <si>
    <t>MARCA DELL, MODELO OPTIPLEX GX260, NEGRA,CPU:NY80K21</t>
  </si>
  <si>
    <t>30201-48</t>
  </si>
  <si>
    <t>MARCA DELL, MODELO  OPTIPLEX GX260,NEGRA,CPU:AZ80K21</t>
  </si>
  <si>
    <t>30201-49</t>
  </si>
  <si>
    <t>MARCA DELL, MODELO OPTIPLEX GX260, NEGRA,CPU:2Y80K21</t>
  </si>
  <si>
    <t>455-181*150</t>
  </si>
  <si>
    <t>30201-50</t>
  </si>
  <si>
    <t>MARCA DELL, MODELO OPTIPLEX GX260, NEGRA,CPU:JY80K21</t>
  </si>
  <si>
    <t>455-184*150</t>
  </si>
  <si>
    <t>30201-51</t>
  </si>
  <si>
    <t>MARCA DELL, MODELO OPTIPLEX GX260, NEGRA,CPU:DX80K21</t>
  </si>
  <si>
    <t>30201-52</t>
  </si>
  <si>
    <t>MARCA DELL, MODELO OPTIPLEX GX260, NEGRA,CPU:HX80K21; MON.SERIE: CN-095WUP-46633-2B45798; TEC. SERIE: TH-07N124-37171-2CC-1775.</t>
  </si>
  <si>
    <t>30201-53</t>
  </si>
  <si>
    <t>MARCA DELL, MODELO OPTIPLEX GX260, NEGRA,CPU:FX80K21</t>
  </si>
  <si>
    <t>455-161*150</t>
  </si>
  <si>
    <t>30201-54</t>
  </si>
  <si>
    <t>30201-55</t>
  </si>
  <si>
    <t>455-172*150</t>
  </si>
  <si>
    <t>30201-56</t>
  </si>
  <si>
    <t>MARCA DELL, MODELO OPTIPLEX GX260, NEGRA,CPU:1280K21</t>
  </si>
  <si>
    <t>30201-57</t>
  </si>
  <si>
    <t>MARCA DELL, MODELO OPTIPLEX GX260, NEGRA,CPU:8X80K21</t>
  </si>
  <si>
    <t>30201-58</t>
  </si>
  <si>
    <t>30/10/2003</t>
  </si>
  <si>
    <t xml:space="preserve">COMPUTADORA - SERVIDOR      </t>
  </si>
  <si>
    <t>MARCA IBM, MODELO X SERIES 235</t>
  </si>
  <si>
    <t>30201-59</t>
  </si>
  <si>
    <t>13/07/2004</t>
  </si>
  <si>
    <t>IMPRESOR LASER</t>
  </si>
  <si>
    <t>MARCA HEWLETT PACKARD MODELO:LASERJET 4650 n (NETWORK)</t>
  </si>
  <si>
    <t>30124-48</t>
  </si>
  <si>
    <t>28/07/2004</t>
  </si>
  <si>
    <t>COMPUTADORA-ESTACION DE TRABAJO</t>
  </si>
  <si>
    <t>MARCA DELL,MODELO  OPTPLEX GX280 TORRE,CPU S/0045-508-682-469,Gtia. 3 años</t>
  </si>
  <si>
    <t>30201-60</t>
  </si>
  <si>
    <t>04/11/2004</t>
  </si>
  <si>
    <t>SONIC WALL TZ 170 UNRESTRICTED NODE</t>
  </si>
  <si>
    <t>MARCA  SONIC WALL TZ 170  UNRESTRICTED</t>
  </si>
  <si>
    <t>30204-01</t>
  </si>
  <si>
    <t>10/12/2004</t>
  </si>
  <si>
    <t>UPS</t>
  </si>
  <si>
    <t>MARCA APC  SMART - UPS 3000 V a 120 V, SERIIE Nº YS0413110573</t>
  </si>
  <si>
    <t>30122-71</t>
  </si>
  <si>
    <t>COMPUTADORA PERSONAL</t>
  </si>
  <si>
    <t>MARCA DELL MODELO OPTIPLEX GX280 S/B7V8361</t>
  </si>
  <si>
    <t>30201-63</t>
  </si>
  <si>
    <t>MARCA DELL MODELO OPTIPLEX GX280, S/88V8361</t>
  </si>
  <si>
    <t>30201-64</t>
  </si>
  <si>
    <t>MARCA DELL MODELO OPTIPLEX GX280 S/B8V8361</t>
  </si>
  <si>
    <t>30201-66</t>
  </si>
  <si>
    <t>MARCA DELL MODELO OPTIPLEX GX280, S/67V8361</t>
  </si>
  <si>
    <t>30201-61</t>
  </si>
  <si>
    <t>MARCA DELL MODELO OPTIPLEX GX280, S/28Y8361</t>
  </si>
  <si>
    <t>30201-62</t>
  </si>
  <si>
    <t>MARCA DELL MODELO OPTIPLEX GX280, S/F7V8361</t>
  </si>
  <si>
    <t>30201-67</t>
  </si>
  <si>
    <t>MARCA DELL MODELO OPTIPLEX GX280, S/18V8361</t>
  </si>
  <si>
    <t>30201-68</t>
  </si>
  <si>
    <t>MARCA DELL MODELO OPTIPLEX GX280, S/78V8361</t>
  </si>
  <si>
    <t>30201-69</t>
  </si>
  <si>
    <t>MARCA DELL MODELO OPTIPLEX GX280, S/48V8361</t>
  </si>
  <si>
    <t>455-182*150</t>
  </si>
  <si>
    <t>30201-65</t>
  </si>
  <si>
    <t>21/10/2005</t>
  </si>
  <si>
    <t>MARCA DELL OPTIPLEX GX280,MONITOR PANTALLA PLANA DE 15";SERIE 5V8T971</t>
  </si>
  <si>
    <t>30201-70</t>
  </si>
  <si>
    <t>COMPUTADORA PORTATIL</t>
  </si>
  <si>
    <t>LAPTOP MARCA DELL MOD.LATITUDE D410 SERIE S/ BB963B1</t>
  </si>
  <si>
    <t>30202-07</t>
  </si>
  <si>
    <t>LAPTOP MARCA DELL MOD.LATITUDE D410 SERIE S/2B963B1</t>
  </si>
  <si>
    <t>30202-06</t>
  </si>
  <si>
    <t>COMPUTADORA  - ESTACION DE TRABAJO</t>
  </si>
  <si>
    <t>WORKSTATION MARCA DELL,MOD.PRECISION 380,SERIE 3X223B1</t>
  </si>
  <si>
    <t>30201-71</t>
  </si>
  <si>
    <t>MARCA DELL,MODELO  OPTIPLEX GX 520 SERIE HM333B1</t>
  </si>
  <si>
    <t>30201-72</t>
  </si>
  <si>
    <t>MARCA DELL,MODELO OPTIPLEX GX 520,SERIE 2N333BJ</t>
  </si>
  <si>
    <t>30201-73</t>
  </si>
  <si>
    <t>MARCA DELL,MODELO OPTIPLEX GX 520,SERIE 3N333BJ</t>
  </si>
  <si>
    <t>30201-74</t>
  </si>
  <si>
    <t>PC'S DELL OPTIPLEX GX520 SERIE CPU- 5N333B1; MON. CN-OCC280-71618-644-ADW9;TEC CN-OW7646-37172-617-03Z3</t>
  </si>
  <si>
    <t>30201-75</t>
  </si>
  <si>
    <t>MARCA DELL,MODELO OPTIPLEX GX 520, SERIE 6N333BJ</t>
  </si>
  <si>
    <t>30201-76</t>
  </si>
  <si>
    <t>PC'S DELL  OPTIPLEX GX 520,SERIE CN333BJ;MON.CN-OCC280-71618-644-ADVF;CN-OW7382-71616-634-0H8Q</t>
  </si>
  <si>
    <t>30201-77</t>
  </si>
  <si>
    <t>MARCA DELL MODELO OPTIPLEX GX 520, SERIE DN333B1</t>
  </si>
  <si>
    <t>30201-78</t>
  </si>
  <si>
    <t>10/01/2007</t>
  </si>
  <si>
    <t>IMPRESOR MATRICIAL</t>
  </si>
  <si>
    <t>MARCA EPSON DFX 9000, SERIE GKKOOO4986</t>
  </si>
  <si>
    <t>30124-66</t>
  </si>
  <si>
    <t>05/02/2007</t>
  </si>
  <si>
    <t>IMPRESOR LASER A COLOR</t>
  </si>
  <si>
    <t>MARCA HP 4700DTN, SERIE HP-5PTLC 23971</t>
  </si>
  <si>
    <t>30124-67</t>
  </si>
  <si>
    <t>19/11/2007</t>
  </si>
  <si>
    <t>TAPE BACKUP ESTERNO DE 2 DRIVER-R</t>
  </si>
  <si>
    <t>MARCA DELL MODELO POWER VAULT 114T,PV114Y,2U DLT VS160 TAPE RACK</t>
  </si>
  <si>
    <t>30126-04</t>
  </si>
  <si>
    <t>26/05/2008</t>
  </si>
  <si>
    <t>FIREWALL</t>
  </si>
  <si>
    <t>MARCA WATCHGUARD X 550C BUNDLED,FIREWARE PRO/20 LICENCIAS DE MUVPN</t>
  </si>
  <si>
    <t>30203-07</t>
  </si>
  <si>
    <t>04/06/2008</t>
  </si>
  <si>
    <t>PC'S DELL OPTIPLEX 330,MINITCAVER PENTIUM DUAL COPE , CPU  SERIE:GWGB4G1; MONITOR SERIE:  CN-ORY9797426183BOUWU;TECLADO SERIE: CN-ODJ375-71616-7C1-11YS.</t>
  </si>
  <si>
    <t>30201-79</t>
  </si>
  <si>
    <t>PC'S DELL OPTIPLEX 330,MINITCAVER PENTIUM DUAL COPE ,  CPU S/N : JVGB4G1; MONITOR N/S CN-ORY9797426183BOYNU, CUENTA CON MONITOR NUEVO CON SERIE: CN-C116Q6Z4;TEC. CN-ODJ375-71616-7C1-10S8.</t>
  </si>
  <si>
    <t>30201-80</t>
  </si>
  <si>
    <t>PC'S DELL OPTIPLEX 330,MINITCAVER PENTIUM DUAL COPE ,   S/N CPU DWGB4G1; MONITOR N/S CN-ORY9797426183BOYHU; TEC. CN-ODJJ415-71616-72Q-0D25.</t>
  </si>
  <si>
    <t>455-173L</t>
  </si>
  <si>
    <t>30201-81</t>
  </si>
  <si>
    <t>PC'S DELL OPTIPLEX 330,MINITCAVER PENTIUM DUAL COPE , S/N CPU 7XGB4G1; MONITOR N/SERIE: CN-ORY9797426183B10FU;TEC.CN-ODJ375-71616-7C1-11F2.</t>
  </si>
  <si>
    <t>30201-82</t>
  </si>
  <si>
    <t>PC`S DELL OPTIPLEX 330,MINITCAVER PENTIUM DUAL COPE,S/N CPU JWGB4G1;MONITOR N/S CNORY9797426183B10MU;TEC.CN-ODJ375-71616-7C1-1061</t>
  </si>
  <si>
    <t>455-173H</t>
  </si>
  <si>
    <t>30201-83</t>
  </si>
  <si>
    <t>PC'S DELL OPTIPLEX 330,MINITCAVER PENTIUM DUAL COPE , S/N CPU BVGB4G1; MONITOR N/SERIE: CN-ORY9797426183B10GU; TEC. SERIE: CN-ODJ375-71616-7C1-10SA.</t>
  </si>
  <si>
    <t>30201-84</t>
  </si>
  <si>
    <t>PC`S DELL OPTIPLEX 330,MINITCAVER PENTIUM DUAL COPE,S/N CPU CSGB4G1;MONITOR N/S CNORY9797426183B107U;TEC.CN-ODJ375-71616-7C1-105W</t>
  </si>
  <si>
    <t>455-173J</t>
  </si>
  <si>
    <t>30201-85</t>
  </si>
  <si>
    <t>PC`S DELL OPTIPLEX 330,MINITCAVER PENTIUM DUAL COPE,S/N CPU 2WGB4G1;MONITOR N/S CNORY 9797426183A6R7U;TEC.CN-ODJ375-71616-7C1-108D</t>
  </si>
  <si>
    <t>30201-86</t>
  </si>
  <si>
    <t>PC'S DELL OPTIPLEX 330,MINITCAVER PENTIUM DUAL COPE ,  S/N CPU 9WGB4G1; MONITOR N/SERIE: CN-ORY9797426183BOU1U;TEC.SERIE: CN-ODJ375-71616-7C1-11F2. CUENTA ACTUALMENTE CON MONITOR PRESTADO DE INFORMATICA  CON SERIE No. CN-CNCG116Q75M ( MONITOR COMPRADO EN EL AÑO 2012). CÒDIGO DE MONITOR  No. 455-161-30201-61</t>
  </si>
  <si>
    <t>30201-87</t>
  </si>
  <si>
    <t>PC'S DELL OPTIPLEX 330,MINITCAVER PENTIUM DUAL COPE ,  CPU SERIE:  3XGB4G1; MONITOR N/SERIE:  CN-ORY979-74261-83B-OYFU;TEC.CN-ODJ375-71616-7C1-105Y</t>
  </si>
  <si>
    <t>30201-88</t>
  </si>
  <si>
    <t>PC'S DELL OPTIPLEX 330,MINITCAVER PENTIUM DUAL COPE , S/N CPU FVGB4G1; MONITOR N/SERIE:  CN-ORY9797426183B0YGU; TEC.SERIE:CN-ODJ375-71616-7C1-108M</t>
  </si>
  <si>
    <t>455-190</t>
  </si>
  <si>
    <t>30201-89</t>
  </si>
  <si>
    <t>PC'S DELL OPTIPLEX 330,MINITCAVER PENTIUM DUAL COPE ,  CPU SERIE: 4XGB4G1; MONITOR N/SERIE:  CN-ORY9797426183BOYMU; TEC.CN-ODJ375-71616-7C1-10H4.</t>
  </si>
  <si>
    <t>30201-90</t>
  </si>
  <si>
    <t>PC'S DELL OPTIPLEX 330,MINITCAVER PENTIUM DUAL COPE ,  CPU  SERIE:BXGB4G1; MONITOR N/SERIE: CN-ORY979-74261-83B-OYJU;TEC CN-ODJ375-71616-7C1-10H4</t>
  </si>
  <si>
    <t>30201-91</t>
  </si>
  <si>
    <t>PC'S DELL OPTIPLEX 330,MINITCAVER PENTIUM DUAL COPE ,  CPU SERIE: 5WGB4G1; MONITOR N/SERIE:  CN-DRY979-74261-83B-1RTU,  TEC-CN-ODJ375-71616-7C1-105I</t>
  </si>
  <si>
    <t>30201-92</t>
  </si>
  <si>
    <t>PC'S DELL OPTIPLEX 330,MINITCAVER PENTIUM DUAL COPE , S/N CPU 7WGB4G1,MONITOR N/SERIE: CN-ORY9797426183B10LU;TEC.SERIE: CN-ODJ375-71616-7C1-11YR</t>
  </si>
  <si>
    <t>455-185</t>
  </si>
  <si>
    <t>30201-93</t>
  </si>
  <si>
    <t>28/10/2008</t>
  </si>
  <si>
    <t>KIT DE MEMORIA 4 GB (2X2 GB)</t>
  </si>
  <si>
    <t>MARCA KINGSTON 8KTM3037/AG IBM ESERV DIMM KIT XSERIES 235,235,345 HS20</t>
  </si>
  <si>
    <t>28/07/2009</t>
  </si>
  <si>
    <t>PC`S,MARCA HEWLETT PACKARD,WORK STATION,CPU HP XW4600 SERIE 2UA9171608;MONITOR HP L1710,SERIE 3CQ9102Q2Z;TECLADO HP SERIE BC3370GVBWTFUV</t>
  </si>
  <si>
    <t>30201-94</t>
  </si>
  <si>
    <t>PC`S,MARCA HEWLETT PACKARD,WORK STATION,CPU HP XW4600 SERIE 2UA917160Y;MONITOR HP L1710,SERIE 3CQ9102Q3H;TECLADO HP SERIE BC3370GVBWTF04</t>
  </si>
  <si>
    <t>30201-95</t>
  </si>
  <si>
    <t>COMPUTADORA - SERVIDOR</t>
  </si>
  <si>
    <t>SERVIDOR MARCA IBM:CPU MODELO B9U,SERIE KQMVPGR;RAK MOD.4RX,SERIE 23X6165;UPS;MODELO 3000BSA,SERIE GSM33000MJR31;MONITOR MOD.3RX,SERIE 23BD481</t>
  </si>
  <si>
    <t>30201-96</t>
  </si>
  <si>
    <t>30/09/2009</t>
  </si>
  <si>
    <t>SWITCH - EQUIPO DE 24 PUERTOS</t>
  </si>
  <si>
    <t>MARCA NORTEL, ROUTER NORTEL,MODELO: 4526GTX,SERIE LBNNTMJL2301FJ</t>
  </si>
  <si>
    <t>30203-23</t>
  </si>
  <si>
    <t>MARCA HP,MODELO DC 7900,SERIE MXJ9070BFJ;MONITOR MARCA HP, MODELO L1750,SERIE 3CQ9161THD; TECLADO SERIE BC3370GVBWTOVO</t>
  </si>
  <si>
    <t>30201-97</t>
  </si>
  <si>
    <t>MARCA HP,MODELO DC 7900,SERIE MXJ9070BG7;MONITOR MARCA HP,MODELO L1750,SERIE 3CQ9161THX;TECLADO SERIE BC3370GVBWTOTP</t>
  </si>
  <si>
    <t>30201-98</t>
  </si>
  <si>
    <t>MARCA HP,MODELO DC 7900,SERIE MXJ9070BFT;MONITOR MARCA HP,MODELO L1750,SERIE 3CQ9161TJT;TECLADO SERIE BC3370GVBWT0U2</t>
  </si>
  <si>
    <t>30201-99</t>
  </si>
  <si>
    <t>MARCA HP,MODELO DC 7900,SERIE MXJ9070BG8;MONITOR MARCA HP,MODELO L1750,SERIE 3CQ9161T07;TECLADO SERIE BC3370GVBWT0NO</t>
  </si>
  <si>
    <t>30201-100</t>
  </si>
  <si>
    <t>MARCA HP,MODELO DC 7900,SERIE MXJ9070BGL;MONITOR MARCA HP,MODELO L1750;SERIE 3CQ9161THN;TECLADO SERIE BC3370GVBWT0TR</t>
  </si>
  <si>
    <t>30201-101</t>
  </si>
  <si>
    <t xml:space="preserve">IMPRESOR </t>
  </si>
  <si>
    <t>MARCA EPSON FX 2190,MODELO FX-2190,SERIE FCTY135146</t>
  </si>
  <si>
    <t>30124-73</t>
  </si>
  <si>
    <t>IMPRESOR</t>
  </si>
  <si>
    <t>MARCA EPSON FX 2190,MODELO FX-2190,SERIE FCTY135148</t>
  </si>
  <si>
    <t>30124-74</t>
  </si>
  <si>
    <t>MARCA EPSON FX 2190,MODELO FX-2190 SERIE FCTY135151</t>
  </si>
  <si>
    <t>455-162</t>
  </si>
  <si>
    <t>30124-75</t>
  </si>
  <si>
    <t>MARCA EPSON FX 2190,MODELO FX-2190,SERIE FCTY133399</t>
  </si>
  <si>
    <t>30124-76</t>
  </si>
  <si>
    <t>MARCA EPSON FX 2190,MODELO FX-2190,SERIE FCTY135150</t>
  </si>
  <si>
    <t>30124-77</t>
  </si>
  <si>
    <t>18/05/2010</t>
  </si>
  <si>
    <t>ESCANER</t>
  </si>
  <si>
    <t>ESCANER PLANO DE DOCUMENTOS CON TARJETA DE RED MARCA HP MODELO N6350</t>
  </si>
  <si>
    <t>30132-03</t>
  </si>
  <si>
    <t>22/12/2010</t>
  </si>
  <si>
    <t>SWITCH - MARCA 3 COM</t>
  </si>
  <si>
    <t>MARCA 3COM, MODELO 4210G, 24 PORTS,CPA2,CAPA3:CANTIDAD DE PUERTOS:ETHERNET 10 BASE T,ETHERNET,100 BASETX,ETHERNET, 1000 BASE T, SLOTS DISPONIBLES 8.8 GBPS SWITCHING.CAPACITY (MAXIMIUN), 65.5 MPPS FORWARDING RATE (MAXIMUN), VLA NS 256 PORT -BASED VLANS (EEE 802.1Q).</t>
  </si>
  <si>
    <t>30203-25</t>
  </si>
  <si>
    <t>MARCA 3COM, MODELO 4210G,  SERIE Nº210235AOFOH106000204,24 PORTS,CPA2,CAPA3:CANTIDAD DE PUERTOS:ETHERNET 10 BASE T,ETHERNET,100 BASETX,ETHERNET, 1000 BASE T, SLOTS DISPONIBLES 8.8 GBPS SWITCHING.CAPACITY (MAXIMIUN), 65.5 MPPS FORWARDING RATE (MAXIMUN), VLA NS 256 PORT -BASED VLANS (EEE 802.1Q).</t>
  </si>
  <si>
    <t>30203-24</t>
  </si>
  <si>
    <t>11/05/2011</t>
  </si>
  <si>
    <t>CPU:MOD.HR PRO 3130MT,SERIE MXL 1071RDL. MONITOR:MODHPLE 2001W,SERIE CNTO1571L7</t>
  </si>
  <si>
    <t>30201-102</t>
  </si>
  <si>
    <t>CPU:MOD,HR PRO 3130MT,SERIE MXL1071RDF.MONITOR: MOD.HPLE 2001W,SERIE CNTO1571FM</t>
  </si>
  <si>
    <t>30201-103</t>
  </si>
  <si>
    <t>13/05/2011</t>
  </si>
  <si>
    <t>LAPTOP INTEL CORE, i7-64OM MARCA:DELL, MOD LATITUDE 6410 SERIE S/N CG365Q1</t>
  </si>
  <si>
    <t>30202-08</t>
  </si>
  <si>
    <t>LAPTOP INTEL CORE, i7-64OM MARCA:DELL, MOD LATITUDE 6410 SERIE S/N G8365Q1</t>
  </si>
  <si>
    <t>30202-09</t>
  </si>
  <si>
    <t>PROYECTOR PARA REUNIONES</t>
  </si>
  <si>
    <t>MARCA EPSON, MODELO POWER LITE 1775W,SERIE: NMWFOYO29IL</t>
  </si>
  <si>
    <t>30324-03</t>
  </si>
  <si>
    <t>IMPRESOR DE TARJETA EN PVC</t>
  </si>
  <si>
    <t>MARCA POLAROID P-5500S,IMPRESIONES A DOS CARAS,BORDE A BORDE REAL,FULL COLOR Y/O MONOCROMATICO,INTERFASE USB. TARJETA DE RED ETHERNET, 16 MB MEMORIA GRAFICA.VELOCIDAD DE IMPRESIÓN COLOR; 18 SEGUNDOS,MONOCROMATICOS; 4.3 SEGUNDOS, PANTALLA LCD.</t>
  </si>
  <si>
    <t>30124-86</t>
  </si>
  <si>
    <t>30124-87</t>
  </si>
  <si>
    <t>30124-88</t>
  </si>
  <si>
    <t>COMPUTADORA DE ESCRITORIO</t>
  </si>
  <si>
    <t>MARCA DELL MODELO OPTOPLEX 390</t>
  </si>
  <si>
    <t>30201-104</t>
  </si>
  <si>
    <t>30201-105</t>
  </si>
  <si>
    <t>30201-106</t>
  </si>
  <si>
    <t>30201-107</t>
  </si>
  <si>
    <t>30201-108</t>
  </si>
  <si>
    <t>30201-109</t>
  </si>
  <si>
    <t>30201-110</t>
  </si>
  <si>
    <t>455-163</t>
  </si>
  <si>
    <t>30201-111</t>
  </si>
  <si>
    <t>COMPUTADORA LAPTOP</t>
  </si>
  <si>
    <t>COMPUTADORAS LAPTO DELL 3460 SERIE : 5TM5FT1; MOUSE DELL: CN-0RGR5X-44751-25C-0BPV; CARGADOR 1: CN-OJ62H3-71615-26C0EC7-A01; CARGADOR 2: CN06KXKH-74438.265-0926-A00.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</si>
  <si>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30202-11</t>
  </si>
  <si>
    <t>COMPUTADORAS LAPTO DELL 3460 SERIE : 1PT5FT1; MOUSE DELL: CN-0RGR5X-44751-25C-0BUQ; CARGADOR 1: CN-06KXKH-72438-265-0F5E-A00; CARGADOR 2: CN-0J62H3-71615-26C-0ECO-A01.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</si>
  <si>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COMPUTADORAS LAPTO DELL 3460 SERIE : 7TM5FT1; MOUSE DELL: CN-0RGR5X-44751-25C-0BU8; CARGADOR 1: CN-0J62H3-71615-26C-0EC6-A01; CARGADOR 2: CN-06KXKH-72438-265-0833-A00.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</si>
  <si>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COMPUTADORAS LAPTO DELL 3460 SERIE : 6TM5FT1; MOUSE DELL: CN-0RGR5X-44751-25C-01N7; CARGADOR 1: CN-06KXKH-72438-265-0920-A00; CARGADOR 2: CN-0J62H3-71615-26C-0E55-A01.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</si>
  <si>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MARCA: HP, MODELO 4300. NÚMERO DE SERIE DE CPU MXL245031M;MONITOR MOD. HP: CNC212PDVD; BOCINAS MODELO CNK22101WW; TECLADO HP PS/2 BAUDUOOVB3BBS7; MOUSE HP TIPO PS</t>
  </si>
  <si>
    <t>30201-112</t>
  </si>
  <si>
    <t>MARCA: HP, MODELO 4300. NÚMERO DE SERIE DE CPU MXL245031N;MONITOR MOD. HP: CNC212PGTD; BOCINAS MODELO CNK23405JM; TECLADO HP PS/2 BAUDUOOVB3BBSQ; MOUSE HP TIPO PS</t>
  </si>
  <si>
    <t>30201-113</t>
  </si>
  <si>
    <t>MARCA: HP, MODELO 4300. NÚMERO DE SERIE DE CPU MXL245030X;MONITOR MOD. HP: CNC212PFSH; BOCINAS MODELO CNK22101WY; TECLADO HP PS/2 BAUDUOOVB3BAP7; MOUSE HP TIPO PS</t>
  </si>
  <si>
    <t>30201-114</t>
  </si>
  <si>
    <t>MARCA: HP, MODELO 4300. NÚMERO DE SERIE DE CPU MXL2450314;MONITOR MOD. HP: CNC212PDVF; BOCINAS MODELO CNK22101LUX; TECLADO HP PS/2 BAUDUOOVB3BBSF; MOUSE HP TIPO PS</t>
  </si>
  <si>
    <t>30201-115</t>
  </si>
  <si>
    <t>MARCA: HP, MODELO 4300. NÚMERO DE SERIE DE CPU MXL245031J;MONITOR MOD. HP: CNC212PG48; BOCINAS MODELO CNK22101WZ; TECLADO HP PS/2 BAUDUOOVB3BBSF; MOUSE HP TIPO PS</t>
  </si>
  <si>
    <t>30201-116</t>
  </si>
  <si>
    <t xml:space="preserve">PROYECTOR </t>
  </si>
  <si>
    <t>MARCA: EPSON , MODELO:S12</t>
  </si>
  <si>
    <t>30324-04</t>
  </si>
  <si>
    <t>UPS . MARCA MINUTEMAN, MODELO ED9200RM</t>
  </si>
  <si>
    <t>UPS CON SU RESPECTIVO GABINETE DE RESGUARDO</t>
  </si>
  <si>
    <t>30122-132</t>
  </si>
  <si>
    <t>14/11/2005</t>
  </si>
  <si>
    <t>ROTULO CON LOGO</t>
  </si>
  <si>
    <t>ROTULO  CON  LOGO:CAJA MUTUAL DE LOS EMPLEADOS DELMINED,EN LAMINA DE BRONCE</t>
  </si>
  <si>
    <t>31511-03</t>
  </si>
  <si>
    <t>19/12/2005</t>
  </si>
  <si>
    <t>PLACA  CON LOGO DE LA CAJA</t>
  </si>
  <si>
    <t>PLACA MYM DE 70 X 80 CMS.DE COBRE</t>
  </si>
  <si>
    <t>31511-04</t>
  </si>
  <si>
    <t>TOTAL YA DEPRECIADOS</t>
  </si>
  <si>
    <t>AUTORIZO:</t>
  </si>
  <si>
    <t>CONCILIO:</t>
  </si>
  <si>
    <t>ELABORO:</t>
  </si>
  <si>
    <t>ARQ. OSCAR FERNANDO PORTILLO SILVA</t>
  </si>
  <si>
    <t>LICDA. CECI MARIBEL SÁNCHEZ DE RAMÍREZ</t>
  </si>
  <si>
    <t>ARQ. MAYRA ESTELA BENÍTEZ BENAVIDES</t>
  </si>
  <si>
    <t>JEFE DE LOGISTICA Y  ACTIVOS</t>
  </si>
  <si>
    <t>JEFE UNIDAD CONTABLE</t>
  </si>
  <si>
    <t xml:space="preserve">ASISTENTE DE LOGÍSTICA Y  ACTIVOS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</si>
</sst>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_(&quot;$&quot;* #,##0.00_);_(&quot;$&quot;* \(#,##0.00\);_(&quot;$&quot;* &quot;-&quot;??_);_(@_)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sz val="7"/>
      <name val="Arial"/>
      <family val="2"/>
    </font>
    <font>
      <sz val="6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Border="1" applyAlignment="1"/>
    <xf numFmtId="0" fontId="4" fillId="0" borderId="0" xfId="0" applyFont="1" applyBorder="1" applyAlignment="1"/>
    <xf numFmtId="4" fontId="2" fillId="0" borderId="0" xfId="0" applyNumberFormat="1" applyFont="1" applyAlignment="1">
      <alignment horizontal="right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/>
    <xf numFmtId="164" fontId="7" fillId="2" borderId="2" xfId="0" applyNumberFormat="1" applyFont="1" applyFill="1" applyBorder="1" applyAlignment="1">
      <alignment wrapText="1"/>
    </xf>
    <xf numFmtId="164" fontId="7" fillId="2" borderId="2" xfId="0" applyNumberFormat="1" applyFont="1" applyFill="1" applyBorder="1" applyAlignment="1">
      <alignment vertical="top" wrapText="1"/>
    </xf>
    <xf numFmtId="164" fontId="7" fillId="2" borderId="2" xfId="0" applyNumberFormat="1" applyFont="1" applyFill="1" applyBorder="1" applyAlignment="1">
      <alignment horizontal="right"/>
    </xf>
    <xf numFmtId="164" fontId="6" fillId="2" borderId="2" xfId="0" applyNumberFormat="1" applyFont="1" applyFill="1" applyBorder="1" applyAlignment="1">
      <alignment horizontal="right"/>
    </xf>
    <xf numFmtId="49" fontId="6" fillId="2" borderId="2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164" fontId="2" fillId="0" borderId="3" xfId="0" applyNumberFormat="1" applyFont="1" applyBorder="1" applyAlignment="1">
      <alignment vertical="top"/>
    </xf>
    <xf numFmtId="164" fontId="3" fillId="0" borderId="3" xfId="0" applyNumberFormat="1" applyFont="1" applyBorder="1" applyAlignment="1">
      <alignment vertical="top" wrapText="1"/>
    </xf>
    <xf numFmtId="0" fontId="3" fillId="0" borderId="3" xfId="0" applyFont="1" applyBorder="1" applyAlignment="1" applyProtection="1">
      <alignment vertical="top" wrapText="1"/>
      <protection locked="0"/>
    </xf>
    <xf numFmtId="0" fontId="3" fillId="0" borderId="3" xfId="0" applyFont="1" applyBorder="1" applyAlignment="1" applyProtection="1">
      <alignment horizontal="right" vertical="top"/>
      <protection locked="0"/>
    </xf>
    <xf numFmtId="4" fontId="2" fillId="0" borderId="3" xfId="0" applyNumberFormat="1" applyFont="1" applyBorder="1" applyAlignment="1">
      <alignment horizontal="right" vertical="top"/>
    </xf>
    <xf numFmtId="4" fontId="2" fillId="0" borderId="3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9" fontId="2" fillId="0" borderId="3" xfId="0" applyNumberFormat="1" applyFont="1" applyBorder="1" applyAlignment="1">
      <alignment vertical="top"/>
    </xf>
    <xf numFmtId="164" fontId="3" fillId="0" borderId="3" xfId="0" applyNumberFormat="1" applyFont="1" applyBorder="1" applyAlignment="1">
      <alignment horizontal="right" vertical="top"/>
    </xf>
    <xf numFmtId="49" fontId="2" fillId="3" borderId="3" xfId="0" applyNumberFormat="1" applyFont="1" applyFill="1" applyBorder="1" applyAlignment="1">
      <alignment vertical="top"/>
    </xf>
    <xf numFmtId="164" fontId="3" fillId="3" borderId="3" xfId="0" applyNumberFormat="1" applyFont="1" applyFill="1" applyBorder="1" applyAlignment="1">
      <alignment vertical="top" wrapText="1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horizontal="right" vertical="top"/>
      <protection locked="0"/>
    </xf>
    <xf numFmtId="4" fontId="2" fillId="3" borderId="3" xfId="0" applyNumberFormat="1" applyFont="1" applyFill="1" applyBorder="1" applyAlignment="1">
      <alignment horizontal="right" vertical="top"/>
    </xf>
    <xf numFmtId="4" fontId="2" fillId="4" borderId="3" xfId="0" applyNumberFormat="1" applyFont="1" applyFill="1" applyBorder="1" applyAlignment="1">
      <alignment horizontal="right" vertical="top"/>
    </xf>
    <xf numFmtId="49" fontId="2" fillId="0" borderId="3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right" vertical="top"/>
    </xf>
    <xf numFmtId="0" fontId="7" fillId="0" borderId="0" xfId="0" applyFont="1" applyAlignment="1">
      <alignment vertical="top"/>
    </xf>
    <xf numFmtId="164" fontId="6" fillId="2" borderId="3" xfId="0" applyNumberFormat="1" applyFont="1" applyFill="1" applyBorder="1" applyAlignment="1">
      <alignment vertical="top"/>
    </xf>
    <xf numFmtId="164" fontId="7" fillId="2" borderId="3" xfId="0" applyNumberFormat="1" applyFont="1" applyFill="1" applyBorder="1" applyAlignment="1">
      <alignment vertical="top" wrapText="1"/>
    </xf>
    <xf numFmtId="0" fontId="7" fillId="2" borderId="3" xfId="0" applyFont="1" applyFill="1" applyBorder="1" applyAlignment="1" applyProtection="1">
      <alignment vertical="top" wrapText="1"/>
      <protection locked="0"/>
    </xf>
    <xf numFmtId="0" fontId="7" fillId="2" borderId="3" xfId="0" applyFont="1" applyFill="1" applyBorder="1" applyAlignment="1" applyProtection="1">
      <alignment horizontal="right" vertical="top"/>
      <protection locked="0"/>
    </xf>
    <xf numFmtId="4" fontId="6" fillId="2" borderId="3" xfId="0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vertical="top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3" fillId="2" borderId="3" xfId="0" applyFont="1" applyFill="1" applyBorder="1" applyAlignment="1" applyProtection="1">
      <alignment horizontal="right" vertical="top"/>
      <protection locked="0"/>
    </xf>
    <xf numFmtId="4" fontId="2" fillId="2" borderId="3" xfId="0" applyNumberFormat="1" applyFont="1" applyFill="1" applyBorder="1" applyAlignment="1">
      <alignment horizontal="right" vertical="top"/>
    </xf>
    <xf numFmtId="4" fontId="2" fillId="0" borderId="3" xfId="0" applyNumberFormat="1" applyFont="1" applyFill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right" vertical="top"/>
    </xf>
    <xf numFmtId="4" fontId="2" fillId="5" borderId="3" xfId="0" applyNumberFormat="1" applyFont="1" applyFill="1" applyBorder="1" applyAlignment="1">
      <alignment horizontal="right" vertical="top"/>
    </xf>
    <xf numFmtId="14" fontId="2" fillId="0" borderId="3" xfId="0" applyNumberFormat="1" applyFont="1" applyBorder="1" applyAlignment="1">
      <alignment horizontal="left" vertical="top"/>
    </xf>
    <xf numFmtId="14" fontId="2" fillId="0" borderId="3" xfId="0" applyNumberFormat="1" applyFont="1" applyFill="1" applyBorder="1" applyAlignment="1">
      <alignment horizontal="left" vertical="top"/>
    </xf>
    <xf numFmtId="164" fontId="3" fillId="0" borderId="3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right" vertical="top"/>
    </xf>
    <xf numFmtId="0" fontId="2" fillId="0" borderId="3" xfId="0" applyFont="1" applyBorder="1" applyAlignment="1" applyProtection="1">
      <alignment horizontal="right" vertical="top"/>
      <protection locked="0"/>
    </xf>
    <xf numFmtId="166" fontId="2" fillId="0" borderId="3" xfId="0" applyNumberFormat="1" applyFont="1" applyBorder="1" applyAlignment="1">
      <alignment horizontal="left" vertical="top"/>
    </xf>
    <xf numFmtId="49" fontId="2" fillId="0" borderId="3" xfId="0" applyNumberFormat="1" applyFont="1" applyBorder="1" applyAlignment="1">
      <alignment vertical="top" wrapText="1"/>
    </xf>
    <xf numFmtId="0" fontId="3" fillId="0" borderId="3" xfId="0" applyFont="1" applyBorder="1" applyAlignment="1" applyProtection="1">
      <alignment horizontal="right" vertical="top" wrapText="1"/>
      <protection locked="0"/>
    </xf>
    <xf numFmtId="4" fontId="2" fillId="0" borderId="3" xfId="0" applyNumberFormat="1" applyFont="1" applyBorder="1" applyAlignment="1">
      <alignment horizontal="right" vertical="top" wrapText="1"/>
    </xf>
    <xf numFmtId="49" fontId="2" fillId="0" borderId="3" xfId="0" applyNumberFormat="1" applyFont="1" applyFill="1" applyBorder="1" applyAlignment="1">
      <alignment vertical="top"/>
    </xf>
    <xf numFmtId="164" fontId="3" fillId="5" borderId="3" xfId="0" applyNumberFormat="1" applyFont="1" applyFill="1" applyBorder="1" applyAlignment="1">
      <alignment vertical="top" wrapText="1"/>
    </xf>
    <xf numFmtId="0" fontId="3" fillId="5" borderId="3" xfId="0" applyFont="1" applyFill="1" applyBorder="1" applyAlignment="1" applyProtection="1">
      <alignment vertical="top" wrapText="1"/>
      <protection locked="0"/>
    </xf>
    <xf numFmtId="0" fontId="3" fillId="0" borderId="3" xfId="0" applyFont="1" applyFill="1" applyBorder="1" applyAlignment="1" applyProtection="1">
      <alignment horizontal="right" vertical="top"/>
      <protection locked="0"/>
    </xf>
    <xf numFmtId="49" fontId="2" fillId="0" borderId="3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 applyProtection="1">
      <alignment horizontal="right" vertical="top" wrapText="1"/>
      <protection locked="0"/>
    </xf>
    <xf numFmtId="49" fontId="2" fillId="0" borderId="3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right" vertical="top"/>
    </xf>
    <xf numFmtId="0" fontId="2" fillId="0" borderId="0" xfId="0" applyFont="1" applyFill="1" applyAlignment="1">
      <alignment horizontal="right" vertical="top"/>
    </xf>
    <xf numFmtId="14" fontId="8" fillId="0" borderId="3" xfId="0" applyNumberFormat="1" applyFont="1" applyFill="1" applyBorder="1" applyAlignment="1">
      <alignment horizontal="left" vertical="top"/>
    </xf>
    <xf numFmtId="1" fontId="9" fillId="0" borderId="3" xfId="0" applyNumberFormat="1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right" vertical="top"/>
    </xf>
    <xf numFmtId="4" fontId="8" fillId="0" borderId="3" xfId="0" applyNumberFormat="1" applyFont="1" applyFill="1" applyBorder="1" applyAlignment="1">
      <alignment horizontal="right" vertical="top"/>
    </xf>
    <xf numFmtId="4" fontId="9" fillId="0" borderId="3" xfId="0" applyNumberFormat="1" applyFont="1" applyFill="1" applyBorder="1" applyAlignment="1">
      <alignment horizontal="left" vertical="top"/>
    </xf>
    <xf numFmtId="4" fontId="9" fillId="0" borderId="3" xfId="0" applyNumberFormat="1" applyFont="1" applyBorder="1" applyAlignment="1">
      <alignment horizontal="left" vertical="top"/>
    </xf>
    <xf numFmtId="4" fontId="9" fillId="6" borderId="3" xfId="0" applyNumberFormat="1" applyFont="1" applyFill="1" applyBorder="1" applyAlignment="1">
      <alignment horizontal="left" vertical="top"/>
    </xf>
    <xf numFmtId="0" fontId="9" fillId="0" borderId="3" xfId="0" applyFont="1" applyFill="1" applyBorder="1" applyAlignment="1">
      <alignment horizontal="left" vertical="top" wrapText="1"/>
    </xf>
    <xf numFmtId="14" fontId="8" fillId="0" borderId="3" xfId="0" applyNumberFormat="1" applyFont="1" applyFill="1" applyBorder="1" applyAlignment="1">
      <alignment horizontal="left" vertical="top" wrapText="1"/>
    </xf>
    <xf numFmtId="164" fontId="7" fillId="2" borderId="3" xfId="0" applyNumberFormat="1" applyFont="1" applyFill="1" applyBorder="1" applyAlignment="1">
      <alignment horizontal="right" vertical="top"/>
    </xf>
    <xf numFmtId="164" fontId="3" fillId="2" borderId="3" xfId="0" applyNumberFormat="1" applyFont="1" applyFill="1" applyBorder="1" applyAlignment="1">
      <alignment vertical="top" wrapText="1"/>
    </xf>
    <xf numFmtId="164" fontId="3" fillId="2" borderId="3" xfId="0" applyNumberFormat="1" applyFont="1" applyFill="1" applyBorder="1" applyAlignment="1">
      <alignment horizontal="right" vertical="top"/>
    </xf>
    <xf numFmtId="49" fontId="2" fillId="5" borderId="3" xfId="0" applyNumberFormat="1" applyFont="1" applyFill="1" applyBorder="1" applyAlignment="1">
      <alignment vertical="top"/>
    </xf>
    <xf numFmtId="0" fontId="3" fillId="5" borderId="3" xfId="0" applyFont="1" applyFill="1" applyBorder="1" applyAlignment="1" applyProtection="1">
      <alignment horizontal="right" vertical="top"/>
      <protection locked="0"/>
    </xf>
    <xf numFmtId="0" fontId="3" fillId="0" borderId="3" xfId="0" applyFont="1" applyFill="1" applyBorder="1" applyAlignment="1" applyProtection="1">
      <alignment vertical="top" wrapText="1"/>
      <protection locked="0"/>
    </xf>
    <xf numFmtId="0" fontId="3" fillId="5" borderId="3" xfId="0" applyFont="1" applyFill="1" applyBorder="1" applyAlignment="1" applyProtection="1">
      <alignment vertical="top" wrapText="1" shrinkToFit="1"/>
      <protection locked="0"/>
    </xf>
    <xf numFmtId="0" fontId="3" fillId="0" borderId="3" xfId="0" applyFont="1" applyBorder="1" applyAlignment="1" applyProtection="1">
      <alignment vertical="top" wrapText="1" shrinkToFit="1"/>
      <protection locked="0"/>
    </xf>
    <xf numFmtId="0" fontId="3" fillId="0" borderId="3" xfId="0" applyFont="1" applyBorder="1" applyAlignment="1">
      <alignment horizontal="left" vertical="top" wrapText="1"/>
    </xf>
    <xf numFmtId="49" fontId="2" fillId="0" borderId="3" xfId="0" applyNumberFormat="1" applyFont="1" applyFill="1" applyBorder="1" applyAlignment="1">
      <alignment horizontal="left" vertical="top"/>
    </xf>
    <xf numFmtId="0" fontId="3" fillId="0" borderId="0" xfId="0" applyFont="1" applyFill="1" applyAlignment="1">
      <alignment vertical="top"/>
    </xf>
    <xf numFmtId="49" fontId="2" fillId="0" borderId="3" xfId="0" applyNumberFormat="1" applyFont="1" applyBorder="1" applyAlignment="1">
      <alignment horizontal="right" vertical="top"/>
    </xf>
    <xf numFmtId="0" fontId="2" fillId="0" borderId="3" xfId="0" applyFont="1" applyFill="1" applyBorder="1" applyAlignment="1">
      <alignment horizontal="right" vertical="top" wrapText="1"/>
    </xf>
    <xf numFmtId="1" fontId="2" fillId="0" borderId="3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left" vertical="top"/>
    </xf>
    <xf numFmtId="4" fontId="2" fillId="0" borderId="3" xfId="0" applyNumberFormat="1" applyFont="1" applyBorder="1" applyAlignment="1">
      <alignment horizontal="left" vertical="top"/>
    </xf>
    <xf numFmtId="4" fontId="3" fillId="6" borderId="3" xfId="0" applyNumberFormat="1" applyFont="1" applyFill="1" applyBorder="1" applyAlignment="1">
      <alignment horizontal="left" vertical="top"/>
    </xf>
    <xf numFmtId="4" fontId="3" fillId="0" borderId="3" xfId="0" applyNumberFormat="1" applyFont="1" applyBorder="1" applyAlignment="1">
      <alignment horizontal="left" vertical="top"/>
    </xf>
    <xf numFmtId="0" fontId="10" fillId="0" borderId="0" xfId="0" applyFont="1" applyFill="1"/>
    <xf numFmtId="1" fontId="3" fillId="0" borderId="3" xfId="0" applyNumberFormat="1" applyFont="1" applyFill="1" applyBorder="1" applyAlignment="1">
      <alignment vertical="top" wrapText="1"/>
    </xf>
    <xf numFmtId="14" fontId="2" fillId="0" borderId="3" xfId="0" applyNumberFormat="1" applyFont="1" applyFill="1" applyBorder="1" applyAlignment="1">
      <alignment horizontal="lef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/>
    </xf>
    <xf numFmtId="0" fontId="9" fillId="0" borderId="3" xfId="0" applyFont="1" applyFill="1" applyBorder="1" applyAlignment="1">
      <alignment horizontal="right" vertical="top" wrapText="1"/>
    </xf>
    <xf numFmtId="1" fontId="9" fillId="0" borderId="3" xfId="0" applyNumberFormat="1" applyFont="1" applyFill="1" applyBorder="1" applyAlignment="1">
      <alignment horizontal="right" vertical="top" wrapText="1"/>
    </xf>
    <xf numFmtId="0" fontId="6" fillId="2" borderId="3" xfId="0" applyFont="1" applyFill="1" applyBorder="1"/>
    <xf numFmtId="164" fontId="7" fillId="2" borderId="3" xfId="0" applyNumberFormat="1" applyFont="1" applyFill="1" applyBorder="1" applyAlignment="1">
      <alignment horizontal="left" wrapText="1"/>
    </xf>
    <xf numFmtId="0" fontId="7" fillId="2" borderId="3" xfId="0" applyFont="1" applyFill="1" applyBorder="1" applyAlignment="1">
      <alignment vertical="top" wrapText="1"/>
    </xf>
    <xf numFmtId="164" fontId="7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0" borderId="0" xfId="0" applyNumberFormat="1" applyFont="1"/>
    <xf numFmtId="0" fontId="2" fillId="0" borderId="0" xfId="0" applyFont="1" applyBorder="1"/>
    <xf numFmtId="164" fontId="3" fillId="0" borderId="0" xfId="0" applyNumberFormat="1" applyFont="1" applyBorder="1" applyAlignment="1">
      <alignment horizontal="left" wrapText="1"/>
    </xf>
    <xf numFmtId="0" fontId="3" fillId="0" borderId="0" xfId="0" applyFont="1" applyBorder="1" applyAlignment="1">
      <alignment vertical="top" wrapText="1"/>
    </xf>
    <xf numFmtId="164" fontId="3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/>
    </xf>
    <xf numFmtId="49" fontId="2" fillId="0" borderId="0" xfId="0" applyNumberFormat="1" applyFont="1"/>
    <xf numFmtId="164" fontId="6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vertical="center" wrapText="1"/>
    </xf>
    <xf numFmtId="164" fontId="7" fillId="0" borderId="2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165" fontId="6" fillId="0" borderId="2" xfId="1" applyFont="1" applyBorder="1" applyAlignment="1">
      <alignment horizontal="right" vertical="center"/>
    </xf>
    <xf numFmtId="164" fontId="6" fillId="0" borderId="2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164" fontId="6" fillId="0" borderId="3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vertical="center" wrapText="1"/>
    </xf>
    <xf numFmtId="164" fontId="7" fillId="0" borderId="3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right" vertical="center"/>
    </xf>
    <xf numFmtId="164" fontId="6" fillId="0" borderId="3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34637</xdr:colOff>
      <xdr:row>0</xdr:row>
      <xdr:rowOff>34637</xdr:rowOff>
    </xdr:from>
    <xdr:to>
      <xdr:col>2</xdr:col>
      <xdr:colOff>138546</xdr:colOff>
      <xdr:row>2</xdr:row>
      <xdr:rowOff>113130</xdr:rowOff>
    </xdr:to>
    <xdr:pic>
      <xdr:nvPicPr>
        <xdr:cNvPr id="2" name="2 Imagen" descr="Refrescamiento LOGO CAJA MUTUAL_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462" y="34637"/>
          <a:ext cx="837334" cy="3642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tivo%20fijo\2018\DEPRECIACION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12"/>
      <sheetName val="YA DEPRECIADOS SEPT 12"/>
      <sheetName val="OCT12"/>
      <sheetName val="YA DEPRECIADOS OCTUBRE 12"/>
      <sheetName val="NOV12"/>
      <sheetName val="YA DEPRECIADOS NOV 12"/>
      <sheetName val="DIC 12"/>
      <sheetName val="YA DEPRECIADOS DIC 12"/>
      <sheetName val="ENE 13"/>
      <sheetName val="YA DEPRECIADOS ENE 2013"/>
      <sheetName val="FEB-13"/>
      <sheetName val="YA DEPRECIADOS FEB 13"/>
      <sheetName val="MAR-13"/>
      <sheetName val="YA DEPRECIADOS MAR 13"/>
      <sheetName val="ABRIL-13"/>
      <sheetName val="YA DEPRECIADOS ABRIL-13"/>
      <sheetName val="MAYO-13"/>
      <sheetName val="YA DEPRECIADOS MAYO-13"/>
      <sheetName val="JUNIO-13"/>
      <sheetName val="YA DEPRECIADOS JUNIO-13"/>
      <sheetName val="JULIO-13"/>
      <sheetName val="YA DEPRECIADOS JULIO-13"/>
      <sheetName val="AGOSTO-13"/>
      <sheetName val="YA DEPRECIADOS-AGOSTO-13"/>
      <sheetName val="SEPT-13"/>
      <sheetName val="YA DEPRECIADOS- SEPT- 2013"/>
      <sheetName val="OCTUBRE-13"/>
      <sheetName val="YA DEPRECIADOS -OCTUBRE-2013"/>
      <sheetName val="NOVIEMBRE-13"/>
      <sheetName val="YA DEPRECIADOS-NOV-13"/>
      <sheetName val="DICIEMBRE-13"/>
      <sheetName val="YA DEPRECIADOS-DIC-13"/>
      <sheetName val="ENERO-14"/>
      <sheetName val="YA DEPRECIADOS-ENERO-14"/>
      <sheetName val="FEBRERO-14"/>
      <sheetName val="YA DEPRECIADOS-FEBRERO-14"/>
      <sheetName val="MARZO-14"/>
      <sheetName val="YA DEPRECIADOS-MARZO-14"/>
      <sheetName val="ABRIL-14"/>
      <sheetName val="YA DEPRECIADOS - ABRIL-14"/>
      <sheetName val="MAYO-14"/>
      <sheetName val="YA DEPRECIADOS-MAYO-2014"/>
      <sheetName val="JUNIO-14"/>
      <sheetName val="YA DEPRECIADOS-JUNIO-2014"/>
      <sheetName val="JULIO-14"/>
      <sheetName val="YA DEPRECIADOS-JULIO-2014"/>
      <sheetName val="AGOSTO-14"/>
      <sheetName val="YA DEPRECIADOS- AGOSTO-2014"/>
      <sheetName val="SEPTIEMBRE-14"/>
      <sheetName val="YA DEPRECIADOS-SEPT-14"/>
      <sheetName val="OCTUBRE-14"/>
      <sheetName val="YA DEPRECIADOS-OCT-14"/>
      <sheetName val="NOVIEMBRE-14"/>
      <sheetName val="YA DEPRECIADOS -NOVIEMBRE-14"/>
      <sheetName val="DICIEMBRE-14"/>
      <sheetName val="YA DEPRECIADOS -DICIEMBRE-14"/>
      <sheetName val="ENERO-15"/>
      <sheetName val="YA DEPRECIADOS-ENERO-15"/>
      <sheetName val="FEBRERO-15"/>
      <sheetName val="YA DEPRECIADOS- FEBRERO-15"/>
      <sheetName val="MARZO-15"/>
      <sheetName val="YA DEPRECIADOS-MARZO-15"/>
      <sheetName val="ABRIL-15"/>
      <sheetName val="YA DEPRECIADOS- ABRIL-15"/>
      <sheetName val="MAYO-15"/>
      <sheetName val="YA DEPRECIADOS MAYO-15"/>
      <sheetName val="JUNIO-15"/>
      <sheetName val="YA DEPRECIADOS JUNIO-15"/>
      <sheetName val="JULIO-15"/>
      <sheetName val="YA DEPRECIADOS JULIO-15"/>
      <sheetName val="AGOSTO-15"/>
      <sheetName val="YA DEPRECIADOS AGOSTO-15"/>
      <sheetName val="SEPTIEMBRE-15"/>
      <sheetName val="YA DEPRECIADOS SEPT-15"/>
      <sheetName val="OCTUBRE-15"/>
      <sheetName val="YA DEPRECIADOS OCT-15"/>
      <sheetName val="NOV-15"/>
      <sheetName val="YA DEPRECIADOS NOV-15"/>
      <sheetName val="DIC-15"/>
      <sheetName val="YA DEPRECIADOS DIC-15"/>
      <sheetName val="ENERO-16"/>
      <sheetName val="YA DEPRECIADOS ENERO-16"/>
      <sheetName val="FEBRERO-2016"/>
      <sheetName val="YA DEPRECIADOS FEBRERO -2016"/>
      <sheetName val="MARZO-2016"/>
      <sheetName val="YA DEPRECIADOS  MARZO-2016"/>
      <sheetName val="ABRIL-2016"/>
      <sheetName val="YA DEPRECIADOS ABRIL-2016"/>
      <sheetName val="MAYO-2016"/>
      <sheetName val="YA DEPRECIADOS MAYO-2016"/>
      <sheetName val="JUNIO-2016"/>
      <sheetName val="YA DEPRECIADOS JUNIO 2016"/>
      <sheetName val="JULIO-2016"/>
      <sheetName val="YA DEPRECIADOS JULIO-2016"/>
      <sheetName val="AGOSTO- 2016"/>
      <sheetName val="YA DEPRECIADOS AGOSTO -2016"/>
      <sheetName val="SEPTIEMBRE 2016"/>
      <sheetName val="YA DEPRECIADOS SEP-2016"/>
      <sheetName val="OCTUBRE 2016"/>
      <sheetName val="YA DEPRECIADOS OCT-2016"/>
      <sheetName val="NOVIEMBRE 2016"/>
      <sheetName val="YA DEPRECIADOS NOVIEMBRE 2016"/>
      <sheetName val="DICIEMBRE -2016"/>
      <sheetName val="YA DEPRECIADOS DICIEMBRE- 2016"/>
      <sheetName val="ENERO-2017"/>
      <sheetName val="YA DEPRECIADOS ENERO-2017"/>
      <sheetName val="FEBRERO-2017"/>
      <sheetName val="YA DEPRECIADOS FEB-2017"/>
      <sheetName val="MARZO-2017"/>
      <sheetName val="YA DEPRECIADOS MARZO- 2017"/>
      <sheetName val="ABRIL-2017"/>
      <sheetName val="YA DEPRECIADOS ABRIL-2017"/>
      <sheetName val="MAYO-2017"/>
      <sheetName val="YA DEPRECIADOS MAYO-2117"/>
      <sheetName val="JUNIO-2017"/>
      <sheetName val="YA DEPRECIADOS JUNIO-2017"/>
      <sheetName val="JULIO-2017"/>
      <sheetName val="YA DEPRECIADOS JULIO-2017"/>
      <sheetName val="AGOSTO-2017"/>
      <sheetName val="YA DEPRECIADOS-AGOSTO 2017"/>
      <sheetName val="SEPTIEMBRE -2017"/>
      <sheetName val="YA DEPRECIADOS SEPT-2017"/>
      <sheetName val="OCTUBRE-2017"/>
      <sheetName val="YA DEPRECIADOS OCTUBRE 2017"/>
      <sheetName val="NOVIEMBRE-2017"/>
      <sheetName val="YA DEPRECIADOS NOV-2017"/>
      <sheetName val="DICIEMBRE-2017"/>
      <sheetName val="YA DEPRECIADOS DIC-2017"/>
      <sheetName val="ENERO-2018"/>
      <sheetName val="YA DEPRECIADOS ENERO- 2018"/>
      <sheetName val="FEBRERO 2018"/>
      <sheetName val="YA DEPRECIADOS FEB-2018"/>
      <sheetName val="MARZO-2018"/>
      <sheetName val="YA DEPRECIADOS MARZO-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09">
          <cell r="R109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72">
          <cell r="V72">
            <v>5.1100000000000003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>
        <row r="158">
          <cell r="W158">
            <v>0</v>
          </cell>
        </row>
      </sheetData>
      <sheetData sheetId="122"/>
      <sheetData sheetId="123">
        <row r="166">
          <cell r="AF166">
            <v>1.17</v>
          </cell>
        </row>
      </sheetData>
      <sheetData sheetId="124"/>
      <sheetData sheetId="125"/>
      <sheetData sheetId="126"/>
      <sheetData sheetId="127"/>
      <sheetData sheetId="128"/>
      <sheetData sheetId="129">
        <row r="187">
          <cell r="W187">
            <v>0</v>
          </cell>
        </row>
      </sheetData>
      <sheetData sheetId="130"/>
      <sheetData sheetId="131"/>
      <sheetData sheetId="132"/>
      <sheetData sheetId="1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R245"/>
  <sheetViews>
    <sheetView tabSelected="1" zoomScale="110" zoomScaleNormal="11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83" sqref="C183"/>
    </sheetView>
  </sheetViews>
  <sheetFormatPr baseColWidth="10" defaultRowHeight="10.5" customHeight="1" x14ac:dyDescent="0.2"/>
  <cols>
    <col min="1" max="1" width="1.85546875" style="7" customWidth="1"/>
    <col min="2" max="2" width="11" style="1" customWidth="1"/>
    <col min="3" max="3" width="31.85546875" style="2" customWidth="1"/>
    <col min="4" max="4" width="42.140625" style="3" customWidth="1"/>
    <col min="5" max="5" width="9.5703125" style="4" customWidth="1"/>
    <col min="6" max="6" width="8" style="4" customWidth="1"/>
    <col min="7" max="7" width="10.140625" style="5" customWidth="1"/>
    <col min="8" max="9" width="9.85546875" style="5" customWidth="1"/>
    <col min="10" max="31" width="11.42578125" style="5" hidden="1" customWidth="1"/>
    <col min="32" max="32" width="11.42578125" style="6" hidden="1" customWidth="1"/>
    <col min="33" max="36" width="11.42578125" style="5" hidden="1" customWidth="1"/>
    <col min="37" max="37" width="9.140625" style="5" customWidth="1"/>
    <col min="38" max="38" width="11.140625" style="5" customWidth="1"/>
    <col min="39" max="122" width="0" style="7" hidden="1" customWidth="1"/>
    <col min="123" max="16384" width="11.42578125" style="7"/>
  </cols>
  <sheetData>
    <row r="1" spans="2:38" ht="9.75" x14ac:dyDescent="0.2"/>
    <row r="2" spans="2:38" ht="12.75" x14ac:dyDescent="0.2">
      <c r="B2" s="8"/>
      <c r="C2" s="9"/>
      <c r="AC2" s="10"/>
    </row>
    <row r="3" spans="2:38" ht="15" customHeight="1" thickBot="1" x14ac:dyDescent="0.2">
      <c r="B3" s="11" t="s">
        <v>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</row>
    <row r="4" spans="2:38" ht="15" customHeight="1" x14ac:dyDescent="0.15">
      <c r="B4" s="128" t="s">
        <v>1</v>
      </c>
      <c r="C4" s="129" t="s">
        <v>2</v>
      </c>
      <c r="D4" s="130" t="s">
        <v>3</v>
      </c>
      <c r="E4" s="131" t="s">
        <v>4</v>
      </c>
      <c r="F4" s="131" t="s">
        <v>5</v>
      </c>
      <c r="G4" s="132" t="s">
        <v>6</v>
      </c>
      <c r="H4" s="132" t="s">
        <v>7</v>
      </c>
      <c r="I4" s="132" t="s">
        <v>8</v>
      </c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3"/>
      <c r="U4" s="132" t="s">
        <v>9</v>
      </c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4"/>
      <c r="AG4" s="132"/>
      <c r="AH4" s="132"/>
      <c r="AI4" s="132" t="s">
        <v>10</v>
      </c>
      <c r="AJ4" s="132"/>
      <c r="AK4" s="132" t="s">
        <v>10</v>
      </c>
      <c r="AL4" s="135" t="s">
        <v>10</v>
      </c>
    </row>
    <row r="5" spans="2:38" ht="15" customHeight="1" x14ac:dyDescent="0.15">
      <c r="B5" s="136"/>
      <c r="C5" s="137"/>
      <c r="D5" s="137"/>
      <c r="E5" s="138"/>
      <c r="F5" s="138"/>
      <c r="G5" s="139" t="s">
        <v>11</v>
      </c>
      <c r="H5" s="139" t="s">
        <v>12</v>
      </c>
      <c r="I5" s="139" t="s">
        <v>13</v>
      </c>
      <c r="J5" s="139" t="s">
        <v>14</v>
      </c>
      <c r="K5" s="139" t="s">
        <v>15</v>
      </c>
      <c r="L5" s="139" t="s">
        <v>16</v>
      </c>
      <c r="M5" s="139" t="s">
        <v>17</v>
      </c>
      <c r="N5" s="139" t="s">
        <v>18</v>
      </c>
      <c r="O5" s="139" t="s">
        <v>19</v>
      </c>
      <c r="P5" s="139" t="s">
        <v>20</v>
      </c>
      <c r="Q5" s="139">
        <v>1997</v>
      </c>
      <c r="R5" s="139">
        <v>1998</v>
      </c>
      <c r="S5" s="140" t="s">
        <v>21</v>
      </c>
      <c r="T5" s="139">
        <v>2000</v>
      </c>
      <c r="U5" s="139">
        <v>2001</v>
      </c>
      <c r="V5" s="139">
        <v>2002</v>
      </c>
      <c r="W5" s="139">
        <v>2003</v>
      </c>
      <c r="X5" s="139">
        <v>2004</v>
      </c>
      <c r="Y5" s="139">
        <v>2005</v>
      </c>
      <c r="Z5" s="139">
        <v>2006</v>
      </c>
      <c r="AA5" s="139">
        <v>2007</v>
      </c>
      <c r="AB5" s="139">
        <v>2008</v>
      </c>
      <c r="AC5" s="139">
        <v>2009</v>
      </c>
      <c r="AD5" s="139">
        <v>2010</v>
      </c>
      <c r="AE5" s="139">
        <v>2011</v>
      </c>
      <c r="AF5" s="141">
        <v>2012</v>
      </c>
      <c r="AG5" s="139">
        <v>2013</v>
      </c>
      <c r="AH5" s="139">
        <v>2014</v>
      </c>
      <c r="AI5" s="139">
        <v>2015</v>
      </c>
      <c r="AJ5" s="139">
        <v>2016</v>
      </c>
      <c r="AK5" s="139">
        <v>2017</v>
      </c>
      <c r="AL5" s="142" t="s">
        <v>22</v>
      </c>
    </row>
    <row r="6" spans="2:38" ht="9" x14ac:dyDescent="0.15">
      <c r="B6" s="13" t="s">
        <v>23</v>
      </c>
      <c r="C6" s="14"/>
      <c r="D6" s="15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8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9"/>
    </row>
    <row r="7" spans="2:38" s="26" customFormat="1" ht="9.75" x14ac:dyDescent="0.25">
      <c r="B7" s="20" t="s">
        <v>24</v>
      </c>
      <c r="C7" s="21" t="s">
        <v>25</v>
      </c>
      <c r="D7" s="22" t="s">
        <v>26</v>
      </c>
      <c r="E7" s="23"/>
      <c r="F7" s="23"/>
      <c r="G7" s="24">
        <f>203036.59*1/8.75</f>
        <v>23204.181714285714</v>
      </c>
      <c r="H7" s="24">
        <f t="shared" ref="H7:H14" si="0">(G7*0.1)</f>
        <v>2320.4181714285714</v>
      </c>
      <c r="I7" s="24">
        <f t="shared" ref="I7:I12" si="1">(G7*0.9)</f>
        <v>20883.763542857145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29637.78</v>
      </c>
      <c r="R7" s="24">
        <v>36546.589999999997</v>
      </c>
      <c r="S7" s="24">
        <v>36546.589999999997</v>
      </c>
      <c r="T7" s="24">
        <v>36546.61</v>
      </c>
      <c r="U7" s="24">
        <v>4176.75</v>
      </c>
      <c r="V7" s="24">
        <v>789.58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4">
        <v>0</v>
      </c>
      <c r="AE7" s="24">
        <v>0</v>
      </c>
      <c r="AF7" s="25">
        <v>0</v>
      </c>
      <c r="AG7" s="24">
        <v>0</v>
      </c>
      <c r="AH7" s="24"/>
      <c r="AI7" s="24"/>
      <c r="AJ7" s="24"/>
      <c r="AK7" s="24">
        <v>20883.759999999998</v>
      </c>
      <c r="AL7" s="24">
        <f t="shared" ref="AL7:AL19" si="2">SUM(AK7)</f>
        <v>20883.759999999998</v>
      </c>
    </row>
    <row r="8" spans="2:38" s="26" customFormat="1" ht="9.75" x14ac:dyDescent="0.25">
      <c r="B8" s="27" t="s">
        <v>27</v>
      </c>
      <c r="C8" s="21" t="s">
        <v>28</v>
      </c>
      <c r="D8" s="22"/>
      <c r="E8" s="23"/>
      <c r="F8" s="23"/>
      <c r="G8" s="24">
        <f>5739/8.75</f>
        <v>655.88571428571424</v>
      </c>
      <c r="H8" s="24">
        <f t="shared" si="0"/>
        <v>65.588571428571427</v>
      </c>
      <c r="I8" s="24">
        <f t="shared" si="1"/>
        <v>590.29714285714283</v>
      </c>
      <c r="J8" s="24"/>
      <c r="K8" s="24"/>
      <c r="L8" s="24"/>
      <c r="M8" s="24"/>
      <c r="N8" s="24"/>
      <c r="O8" s="24"/>
      <c r="P8" s="24"/>
      <c r="Q8" s="24"/>
      <c r="R8" s="24"/>
      <c r="S8" s="24">
        <v>399.06</v>
      </c>
      <c r="T8" s="24">
        <v>1033.03</v>
      </c>
      <c r="U8" s="24">
        <v>118.07</v>
      </c>
      <c r="V8" s="24">
        <v>118.07</v>
      </c>
      <c r="W8" s="24">
        <v>118.06</v>
      </c>
      <c r="X8" s="24">
        <v>72.430000000000007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4">
        <v>0</v>
      </c>
      <c r="AE8" s="24">
        <v>0</v>
      </c>
      <c r="AF8" s="25">
        <v>0</v>
      </c>
      <c r="AG8" s="24">
        <v>0</v>
      </c>
      <c r="AH8" s="24"/>
      <c r="AI8" s="24"/>
      <c r="AJ8" s="24"/>
      <c r="AK8" s="24">
        <v>590.29999999999995</v>
      </c>
      <c r="AL8" s="24">
        <f t="shared" si="2"/>
        <v>590.29999999999995</v>
      </c>
    </row>
    <row r="9" spans="2:38" s="26" customFormat="1" ht="9.75" x14ac:dyDescent="0.25">
      <c r="B9" s="27" t="s">
        <v>27</v>
      </c>
      <c r="C9" s="21" t="s">
        <v>28</v>
      </c>
      <c r="D9" s="22"/>
      <c r="E9" s="23"/>
      <c r="F9" s="23"/>
      <c r="G9" s="24">
        <f>5739/8.75</f>
        <v>655.88571428571424</v>
      </c>
      <c r="H9" s="24">
        <f t="shared" si="0"/>
        <v>65.588571428571427</v>
      </c>
      <c r="I9" s="24">
        <f t="shared" si="1"/>
        <v>590.29714285714283</v>
      </c>
      <c r="J9" s="24"/>
      <c r="K9" s="24"/>
      <c r="L9" s="24"/>
      <c r="M9" s="24"/>
      <c r="N9" s="24"/>
      <c r="O9" s="24"/>
      <c r="P9" s="24"/>
      <c r="Q9" s="24"/>
      <c r="R9" s="24"/>
      <c r="S9" s="24">
        <v>399.06</v>
      </c>
      <c r="T9" s="24">
        <v>1033.03</v>
      </c>
      <c r="U9" s="24">
        <v>118.07</v>
      </c>
      <c r="V9" s="24">
        <v>118.07</v>
      </c>
      <c r="W9" s="24">
        <v>118.06</v>
      </c>
      <c r="X9" s="24">
        <v>72.430000000000007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0</v>
      </c>
      <c r="AE9" s="24">
        <v>0</v>
      </c>
      <c r="AF9" s="25">
        <v>0</v>
      </c>
      <c r="AG9" s="24">
        <v>0</v>
      </c>
      <c r="AH9" s="24"/>
      <c r="AI9" s="24"/>
      <c r="AJ9" s="24"/>
      <c r="AK9" s="24">
        <v>590.29999999999995</v>
      </c>
      <c r="AL9" s="24">
        <f t="shared" si="2"/>
        <v>590.29999999999995</v>
      </c>
    </row>
    <row r="10" spans="2:38" s="26" customFormat="1" ht="9.75" x14ac:dyDescent="0.25">
      <c r="B10" s="27" t="s">
        <v>27</v>
      </c>
      <c r="C10" s="21" t="s">
        <v>29</v>
      </c>
      <c r="D10" s="21"/>
      <c r="E10" s="28"/>
      <c r="F10" s="28"/>
      <c r="G10" s="24">
        <f>52536/8.75</f>
        <v>6004.1142857142859</v>
      </c>
      <c r="H10" s="24">
        <f t="shared" si="0"/>
        <v>600.41142857142859</v>
      </c>
      <c r="I10" s="24">
        <f t="shared" si="1"/>
        <v>5403.7028571428573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3653.05</v>
      </c>
      <c r="T10" s="24">
        <v>9456.48</v>
      </c>
      <c r="U10" s="24">
        <v>1080.76</v>
      </c>
      <c r="V10" s="24">
        <v>1080.76</v>
      </c>
      <c r="W10" s="24">
        <v>1080.76</v>
      </c>
      <c r="X10" s="24">
        <v>663.19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5">
        <v>0</v>
      </c>
      <c r="AG10" s="24">
        <v>0</v>
      </c>
      <c r="AH10" s="24"/>
      <c r="AI10" s="24"/>
      <c r="AJ10" s="24"/>
      <c r="AK10" s="24">
        <v>5403.7</v>
      </c>
      <c r="AL10" s="24">
        <f t="shared" si="2"/>
        <v>5403.7</v>
      </c>
    </row>
    <row r="11" spans="2:38" s="26" customFormat="1" ht="9.75" x14ac:dyDescent="0.25">
      <c r="B11" s="27" t="s">
        <v>27</v>
      </c>
      <c r="C11" s="21" t="s">
        <v>30</v>
      </c>
      <c r="D11" s="22"/>
      <c r="E11" s="23"/>
      <c r="F11" s="23"/>
      <c r="G11" s="24">
        <f>5349/8.75</f>
        <v>611.31428571428569</v>
      </c>
      <c r="H11" s="24">
        <f t="shared" si="0"/>
        <v>61.131428571428572</v>
      </c>
      <c r="I11" s="24">
        <f t="shared" si="1"/>
        <v>550.18285714285719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371.94</v>
      </c>
      <c r="T11" s="24">
        <v>962.82</v>
      </c>
      <c r="U11" s="24">
        <v>110.05</v>
      </c>
      <c r="V11" s="24">
        <v>110.05</v>
      </c>
      <c r="W11" s="24">
        <v>110.05</v>
      </c>
      <c r="X11" s="24">
        <v>67.790000000000006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5">
        <v>0</v>
      </c>
      <c r="AG11" s="24">
        <v>0</v>
      </c>
      <c r="AH11" s="24"/>
      <c r="AI11" s="24"/>
      <c r="AJ11" s="24"/>
      <c r="AK11" s="24">
        <v>550.17999999999995</v>
      </c>
      <c r="AL11" s="24">
        <f t="shared" si="2"/>
        <v>550.17999999999995</v>
      </c>
    </row>
    <row r="12" spans="2:38" s="26" customFormat="1" ht="9.75" x14ac:dyDescent="0.25">
      <c r="B12" s="27" t="s">
        <v>27</v>
      </c>
      <c r="C12" s="21" t="s">
        <v>30</v>
      </c>
      <c r="D12" s="22"/>
      <c r="E12" s="23"/>
      <c r="F12" s="23"/>
      <c r="G12" s="24">
        <f>5349/8.75</f>
        <v>611.31428571428569</v>
      </c>
      <c r="H12" s="24">
        <f t="shared" si="0"/>
        <v>61.131428571428572</v>
      </c>
      <c r="I12" s="24">
        <f t="shared" si="1"/>
        <v>550.18285714285719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371.94</v>
      </c>
      <c r="T12" s="24">
        <v>962.82</v>
      </c>
      <c r="U12" s="24">
        <v>110.05</v>
      </c>
      <c r="V12" s="24">
        <v>110.05</v>
      </c>
      <c r="W12" s="24">
        <v>110.05</v>
      </c>
      <c r="X12" s="24">
        <v>67.790000000000006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0</v>
      </c>
      <c r="AF12" s="25">
        <v>0</v>
      </c>
      <c r="AG12" s="24">
        <v>0</v>
      </c>
      <c r="AH12" s="24"/>
      <c r="AI12" s="24"/>
      <c r="AJ12" s="24"/>
      <c r="AK12" s="24">
        <v>550.17999999999995</v>
      </c>
      <c r="AL12" s="24">
        <f t="shared" si="2"/>
        <v>550.17999999999995</v>
      </c>
    </row>
    <row r="13" spans="2:38" s="26" customFormat="1" ht="9.75" x14ac:dyDescent="0.25">
      <c r="B13" s="27" t="s">
        <v>31</v>
      </c>
      <c r="C13" s="21" t="s">
        <v>32</v>
      </c>
      <c r="D13" s="22"/>
      <c r="E13" s="23"/>
      <c r="F13" s="23"/>
      <c r="G13" s="24">
        <f>8949.6/8.75</f>
        <v>1022.8114285714286</v>
      </c>
      <c r="H13" s="24">
        <f t="shared" si="0"/>
        <v>102.28114285714287</v>
      </c>
      <c r="I13" s="24">
        <f>(G13*0.9)+0.98</f>
        <v>921.51028571428571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167.25</v>
      </c>
      <c r="U13" s="24">
        <v>184.12</v>
      </c>
      <c r="V13" s="24">
        <v>184.12</v>
      </c>
      <c r="W13" s="24">
        <v>184.12</v>
      </c>
      <c r="X13" s="24">
        <v>184.63</v>
      </c>
      <c r="Y13" s="24">
        <v>165.41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5">
        <v>0</v>
      </c>
      <c r="AG13" s="24">
        <v>0</v>
      </c>
      <c r="AH13" s="24"/>
      <c r="AI13" s="24"/>
      <c r="AJ13" s="24"/>
      <c r="AK13" s="24">
        <f>920.53+0.98</f>
        <v>921.51</v>
      </c>
      <c r="AL13" s="24">
        <f t="shared" si="2"/>
        <v>921.51</v>
      </c>
    </row>
    <row r="14" spans="2:38" s="26" customFormat="1" ht="9.75" x14ac:dyDescent="0.25">
      <c r="B14" s="27" t="s">
        <v>33</v>
      </c>
      <c r="C14" s="21" t="s">
        <v>34</v>
      </c>
      <c r="D14" s="22"/>
      <c r="E14" s="23"/>
      <c r="F14" s="23"/>
      <c r="G14" s="24">
        <v>3136.88</v>
      </c>
      <c r="H14" s="24">
        <f t="shared" si="0"/>
        <v>313.68800000000005</v>
      </c>
      <c r="I14" s="24">
        <f>(G14*0.9)</f>
        <v>2823.192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44.86</v>
      </c>
      <c r="W14" s="24">
        <v>564.64</v>
      </c>
      <c r="X14" s="24">
        <v>566.22</v>
      </c>
      <c r="Y14" s="24">
        <v>564.66999999999996</v>
      </c>
      <c r="Z14" s="24">
        <v>564.66999999999996</v>
      </c>
      <c r="AA14" s="24">
        <v>518.13</v>
      </c>
      <c r="AB14" s="24">
        <v>0</v>
      </c>
      <c r="AC14" s="24">
        <v>0</v>
      </c>
      <c r="AD14" s="24">
        <v>0</v>
      </c>
      <c r="AE14" s="24">
        <v>0</v>
      </c>
      <c r="AF14" s="25">
        <v>0</v>
      </c>
      <c r="AG14" s="24">
        <v>0</v>
      </c>
      <c r="AH14" s="24"/>
      <c r="AI14" s="24"/>
      <c r="AJ14" s="24"/>
      <c r="AK14" s="24">
        <f>SUM(V14:AA14)</f>
        <v>2823.19</v>
      </c>
      <c r="AL14" s="24">
        <f t="shared" si="2"/>
        <v>2823.19</v>
      </c>
    </row>
    <row r="15" spans="2:38" s="26" customFormat="1" ht="16.5" x14ac:dyDescent="0.25">
      <c r="B15" s="27" t="s">
        <v>35</v>
      </c>
      <c r="C15" s="21" t="s">
        <v>36</v>
      </c>
      <c r="D15" s="22" t="s">
        <v>37</v>
      </c>
      <c r="E15" s="23"/>
      <c r="F15" s="23"/>
      <c r="G15" s="24">
        <v>11630</v>
      </c>
      <c r="H15" s="24">
        <f>(G15*0.1)</f>
        <v>1163</v>
      </c>
      <c r="I15" s="24">
        <f>(G15*0.9)</f>
        <v>10467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103.24</v>
      </c>
      <c r="Y15" s="24">
        <v>2093.44</v>
      </c>
      <c r="Z15" s="24">
        <v>2093.4299999999998</v>
      </c>
      <c r="AA15" s="24">
        <v>2093.4299999999998</v>
      </c>
      <c r="AB15" s="24">
        <v>2099.16</v>
      </c>
      <c r="AC15" s="24">
        <v>1984.3</v>
      </c>
      <c r="AD15" s="24">
        <v>0</v>
      </c>
      <c r="AE15" s="24">
        <v>0</v>
      </c>
      <c r="AF15" s="25">
        <v>0</v>
      </c>
      <c r="AG15" s="24">
        <v>0</v>
      </c>
      <c r="AH15" s="24"/>
      <c r="AI15" s="24"/>
      <c r="AJ15" s="24"/>
      <c r="AK15" s="24">
        <f>SUM(X15:AD15)</f>
        <v>10466.999999999998</v>
      </c>
      <c r="AL15" s="24">
        <f t="shared" si="2"/>
        <v>10466.999999999998</v>
      </c>
    </row>
    <row r="16" spans="2:38" s="26" customFormat="1" ht="9.75" x14ac:dyDescent="0.25">
      <c r="B16" s="29" t="s">
        <v>38</v>
      </c>
      <c r="C16" s="30" t="s">
        <v>39</v>
      </c>
      <c r="D16" s="31"/>
      <c r="E16" s="32"/>
      <c r="F16" s="32"/>
      <c r="G16" s="33">
        <v>34550</v>
      </c>
      <c r="H16" s="33">
        <f>(G16*0.1)</f>
        <v>3455</v>
      </c>
      <c r="I16" s="33">
        <f>(G16*0.9)</f>
        <v>31095</v>
      </c>
      <c r="J16" s="33">
        <v>0</v>
      </c>
      <c r="K16" s="34">
        <v>0</v>
      </c>
      <c r="L16" s="34">
        <v>0</v>
      </c>
      <c r="M16" s="34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4">
        <v>0</v>
      </c>
      <c r="T16" s="34">
        <v>0</v>
      </c>
      <c r="U16" s="34">
        <v>0</v>
      </c>
      <c r="V16" s="33">
        <v>0</v>
      </c>
      <c r="W16" s="33">
        <v>0</v>
      </c>
      <c r="X16" s="33">
        <v>0</v>
      </c>
      <c r="Y16" s="33">
        <v>5179.66</v>
      </c>
      <c r="Z16" s="33">
        <v>6219</v>
      </c>
      <c r="AA16" s="33">
        <v>6219</v>
      </c>
      <c r="AB16" s="33">
        <v>6236.04</v>
      </c>
      <c r="AC16" s="33">
        <v>6219</v>
      </c>
      <c r="AD16" s="33">
        <v>1022.3</v>
      </c>
      <c r="AE16" s="33">
        <v>0</v>
      </c>
      <c r="AF16" s="25">
        <v>0</v>
      </c>
      <c r="AG16" s="24">
        <v>0</v>
      </c>
      <c r="AH16" s="24"/>
      <c r="AI16" s="24"/>
      <c r="AJ16" s="24"/>
      <c r="AK16" s="33">
        <f>SUM(Y16:AD16)</f>
        <v>31095</v>
      </c>
      <c r="AL16" s="24">
        <f t="shared" si="2"/>
        <v>31095</v>
      </c>
    </row>
    <row r="17" spans="1:38" s="26" customFormat="1" ht="9.75" x14ac:dyDescent="0.25">
      <c r="B17" s="35" t="s">
        <v>40</v>
      </c>
      <c r="C17" s="21" t="s">
        <v>41</v>
      </c>
      <c r="D17" s="22" t="s">
        <v>42</v>
      </c>
      <c r="E17" s="23"/>
      <c r="F17" s="23"/>
      <c r="G17" s="24">
        <v>13156.79</v>
      </c>
      <c r="H17" s="24">
        <f t="shared" ref="H17:H19" si="3">(G17*0.1)</f>
        <v>1315.6790000000001</v>
      </c>
      <c r="I17" s="25">
        <f t="shared" ref="I17:I19" si="4">(G17*0.9)</f>
        <v>11841.111000000001</v>
      </c>
      <c r="J17" s="33"/>
      <c r="K17" s="34"/>
      <c r="L17" s="34"/>
      <c r="M17" s="34"/>
      <c r="N17" s="33"/>
      <c r="O17" s="33"/>
      <c r="P17" s="33"/>
      <c r="Q17" s="33"/>
      <c r="R17" s="33"/>
      <c r="S17" s="34"/>
      <c r="T17" s="34"/>
      <c r="U17" s="34"/>
      <c r="V17" s="33"/>
      <c r="W17" s="33"/>
      <c r="X17" s="33"/>
      <c r="Y17" s="33"/>
      <c r="Z17" s="33"/>
      <c r="AA17" s="33"/>
      <c r="AB17" s="33"/>
      <c r="AC17" s="24">
        <v>635.86</v>
      </c>
      <c r="AD17" s="24">
        <v>2368.25</v>
      </c>
      <c r="AE17" s="24">
        <v>2368.25</v>
      </c>
      <c r="AF17" s="25">
        <v>2374.7399999999998</v>
      </c>
      <c r="AG17" s="24">
        <v>2368.25</v>
      </c>
      <c r="AH17" s="24">
        <v>1725.76</v>
      </c>
      <c r="AI17" s="24"/>
      <c r="AJ17" s="24"/>
      <c r="AK17" s="33">
        <f>SUM(AC17:AH17)</f>
        <v>11841.11</v>
      </c>
      <c r="AL17" s="24">
        <f t="shared" si="2"/>
        <v>11841.11</v>
      </c>
    </row>
    <row r="18" spans="1:38" s="26" customFormat="1" ht="9.75" x14ac:dyDescent="0.25">
      <c r="B18" s="35" t="s">
        <v>40</v>
      </c>
      <c r="C18" s="21" t="s">
        <v>43</v>
      </c>
      <c r="D18" s="22" t="s">
        <v>44</v>
      </c>
      <c r="E18" s="23"/>
      <c r="F18" s="23"/>
      <c r="G18" s="24">
        <v>3101.85</v>
      </c>
      <c r="H18" s="24">
        <f t="shared" si="3"/>
        <v>310.185</v>
      </c>
      <c r="I18" s="25">
        <f t="shared" si="4"/>
        <v>2791.665</v>
      </c>
      <c r="J18" s="33"/>
      <c r="K18" s="34"/>
      <c r="L18" s="34"/>
      <c r="M18" s="34"/>
      <c r="N18" s="33"/>
      <c r="O18" s="33"/>
      <c r="P18" s="33"/>
      <c r="Q18" s="33"/>
      <c r="R18" s="33"/>
      <c r="S18" s="34"/>
      <c r="T18" s="34"/>
      <c r="U18" s="34"/>
      <c r="V18" s="33"/>
      <c r="W18" s="33"/>
      <c r="X18" s="33"/>
      <c r="Y18" s="33"/>
      <c r="Z18" s="33"/>
      <c r="AA18" s="33"/>
      <c r="AB18" s="33"/>
      <c r="AC18" s="24">
        <v>149.91</v>
      </c>
      <c r="AD18" s="24">
        <v>558.33000000000004</v>
      </c>
      <c r="AE18" s="24">
        <v>558.33000000000004</v>
      </c>
      <c r="AF18" s="25">
        <v>559.86</v>
      </c>
      <c r="AG18" s="25">
        <v>558.33000000000004</v>
      </c>
      <c r="AH18" s="24">
        <v>406.9</v>
      </c>
      <c r="AI18" s="24"/>
      <c r="AJ18" s="24"/>
      <c r="AK18" s="33">
        <f>SUM(AC18:AH18)</f>
        <v>2791.6600000000003</v>
      </c>
      <c r="AL18" s="24">
        <f t="shared" si="2"/>
        <v>2791.6600000000003</v>
      </c>
    </row>
    <row r="19" spans="1:38" s="26" customFormat="1" ht="9.75" x14ac:dyDescent="0.25">
      <c r="B19" s="35" t="s">
        <v>40</v>
      </c>
      <c r="C19" s="21" t="s">
        <v>45</v>
      </c>
      <c r="D19" s="22" t="s">
        <v>46</v>
      </c>
      <c r="E19" s="23"/>
      <c r="F19" s="23"/>
      <c r="G19" s="24">
        <v>3911.83</v>
      </c>
      <c r="H19" s="24">
        <f t="shared" si="3"/>
        <v>391.18299999999999</v>
      </c>
      <c r="I19" s="25">
        <f t="shared" si="4"/>
        <v>3520.6469999999999</v>
      </c>
      <c r="J19" s="33"/>
      <c r="K19" s="34"/>
      <c r="L19" s="34"/>
      <c r="M19" s="34"/>
      <c r="N19" s="33"/>
      <c r="O19" s="33"/>
      <c r="P19" s="33"/>
      <c r="Q19" s="33"/>
      <c r="R19" s="33"/>
      <c r="S19" s="34"/>
      <c r="T19" s="34"/>
      <c r="U19" s="34"/>
      <c r="V19" s="33"/>
      <c r="W19" s="33"/>
      <c r="X19" s="33"/>
      <c r="Y19" s="33"/>
      <c r="Z19" s="33"/>
      <c r="AA19" s="33"/>
      <c r="AB19" s="33"/>
      <c r="AC19" s="24">
        <v>189.04</v>
      </c>
      <c r="AD19" s="24">
        <v>704.1</v>
      </c>
      <c r="AE19" s="24">
        <v>704.1</v>
      </c>
      <c r="AF19" s="25">
        <v>706.02</v>
      </c>
      <c r="AG19" s="24">
        <v>704.1</v>
      </c>
      <c r="AH19" s="24">
        <v>513.29</v>
      </c>
      <c r="AI19" s="24"/>
      <c r="AJ19" s="24"/>
      <c r="AK19" s="33">
        <f>SUM(AC19:AH19)</f>
        <v>3520.65</v>
      </c>
      <c r="AL19" s="24">
        <f t="shared" si="2"/>
        <v>3520.65</v>
      </c>
    </row>
    <row r="20" spans="1:38" s="26" customFormat="1" ht="16.5" x14ac:dyDescent="0.25">
      <c r="B20" s="35" t="s">
        <v>47</v>
      </c>
      <c r="C20" s="21" t="s">
        <v>48</v>
      </c>
      <c r="D20" s="22" t="s">
        <v>49</v>
      </c>
      <c r="E20" s="23"/>
      <c r="F20" s="23"/>
      <c r="G20" s="24">
        <v>3150</v>
      </c>
      <c r="H20" s="24">
        <f>(G20*0.1)</f>
        <v>315</v>
      </c>
      <c r="I20" s="25">
        <f>(G20*0.9)</f>
        <v>2835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36"/>
      <c r="V20" s="36"/>
      <c r="W20" s="24"/>
      <c r="X20" s="24"/>
      <c r="Y20" s="24"/>
      <c r="Z20" s="24"/>
      <c r="AA20" s="24"/>
      <c r="AB20" s="24"/>
      <c r="AC20" s="24"/>
      <c r="AD20" s="24">
        <v>560.79999999999995</v>
      </c>
      <c r="AE20" s="24">
        <v>567.02</v>
      </c>
      <c r="AF20" s="25">
        <v>568.57000000000005</v>
      </c>
      <c r="AG20" s="24">
        <v>567.02</v>
      </c>
      <c r="AH20" s="24">
        <v>567.02</v>
      </c>
      <c r="AI20" s="24"/>
      <c r="AJ20" s="24"/>
      <c r="AK20" s="33">
        <v>2835</v>
      </c>
      <c r="AL20" s="24">
        <v>2835</v>
      </c>
    </row>
    <row r="21" spans="1:38" s="26" customFormat="1" ht="41.25" x14ac:dyDescent="0.25">
      <c r="B21" s="35" t="s">
        <v>50</v>
      </c>
      <c r="C21" s="21" t="s">
        <v>51</v>
      </c>
      <c r="D21" s="22" t="s">
        <v>52</v>
      </c>
      <c r="E21" s="23"/>
      <c r="F21" s="23"/>
      <c r="G21" s="24">
        <v>16575</v>
      </c>
      <c r="H21" s="24">
        <f>(G21*0.1)</f>
        <v>1657.5</v>
      </c>
      <c r="I21" s="25">
        <f>(G21*0.9)</f>
        <v>14917.5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36"/>
      <c r="V21" s="36"/>
      <c r="W21" s="24"/>
      <c r="X21" s="24"/>
      <c r="Y21" s="24"/>
      <c r="Z21" s="24"/>
      <c r="AA21" s="24"/>
      <c r="AB21" s="24"/>
      <c r="AC21" s="24"/>
      <c r="AD21" s="24"/>
      <c r="AE21" s="24"/>
      <c r="AF21" s="25"/>
      <c r="AG21" s="24"/>
      <c r="AH21" s="24"/>
      <c r="AI21" s="25" t="e">
        <f>SUM('[1]ENERO-16'!#REF!)</f>
        <v>#REF!</v>
      </c>
      <c r="AJ21" s="25"/>
      <c r="AK21" s="24">
        <v>14917.5</v>
      </c>
      <c r="AL21" s="24">
        <v>14917.5</v>
      </c>
    </row>
    <row r="22" spans="1:38" s="26" customFormat="1" ht="16.5" x14ac:dyDescent="0.25">
      <c r="B22" s="35" t="s">
        <v>53</v>
      </c>
      <c r="C22" s="21" t="s">
        <v>54</v>
      </c>
      <c r="D22" s="22" t="s">
        <v>55</v>
      </c>
      <c r="E22" s="23"/>
      <c r="F22" s="23"/>
      <c r="G22" s="24">
        <v>23989.9</v>
      </c>
      <c r="H22" s="24">
        <f>(G22*0.1)</f>
        <v>2398.9900000000002</v>
      </c>
      <c r="I22" s="25">
        <f>(G22*0.9)</f>
        <v>21590.910000000003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36"/>
      <c r="V22" s="36"/>
      <c r="W22" s="24"/>
      <c r="X22" s="24"/>
      <c r="Y22" s="24"/>
      <c r="Z22" s="24"/>
      <c r="AA22" s="24"/>
      <c r="AB22" s="24"/>
      <c r="AC22" s="24"/>
      <c r="AD22" s="24"/>
      <c r="AE22" s="24"/>
      <c r="AF22" s="25"/>
      <c r="AG22" s="24"/>
      <c r="AH22" s="24"/>
      <c r="AI22" s="25" t="e">
        <f>SUM('[1]ENERO-16'!#REF!)</f>
        <v>#REF!</v>
      </c>
      <c r="AJ22" s="25"/>
      <c r="AK22" s="24">
        <v>21590.91</v>
      </c>
      <c r="AL22" s="24">
        <v>21590.91</v>
      </c>
    </row>
    <row r="23" spans="1:38" s="26" customFormat="1" ht="9" x14ac:dyDescent="0.25">
      <c r="A23" s="37"/>
      <c r="B23" s="38" t="s">
        <v>56</v>
      </c>
      <c r="C23" s="39"/>
      <c r="D23" s="40"/>
      <c r="E23" s="41"/>
      <c r="F23" s="41"/>
      <c r="G23" s="42">
        <f>SUM(G7:G22)</f>
        <v>145967.75742857147</v>
      </c>
      <c r="H23" s="42">
        <f>SUM(H7:H22)</f>
        <v>14596.77574285714</v>
      </c>
      <c r="I23" s="42">
        <f>SUM(I7:I22)</f>
        <v>131371.96168571428</v>
      </c>
      <c r="J23" s="42">
        <f t="shared" ref="J23:AC23" si="5">SUM(J7:J16)</f>
        <v>0</v>
      </c>
      <c r="K23" s="42">
        <f t="shared" si="5"/>
        <v>0</v>
      </c>
      <c r="L23" s="42">
        <f t="shared" si="5"/>
        <v>0</v>
      </c>
      <c r="M23" s="42">
        <f t="shared" si="5"/>
        <v>0</v>
      </c>
      <c r="N23" s="42">
        <f t="shared" si="5"/>
        <v>0</v>
      </c>
      <c r="O23" s="42">
        <f t="shared" si="5"/>
        <v>0</v>
      </c>
      <c r="P23" s="42">
        <f t="shared" si="5"/>
        <v>0</v>
      </c>
      <c r="Q23" s="42">
        <f t="shared" si="5"/>
        <v>29637.78</v>
      </c>
      <c r="R23" s="42">
        <f t="shared" si="5"/>
        <v>36546.589999999997</v>
      </c>
      <c r="S23" s="42">
        <f t="shared" si="5"/>
        <v>41741.64</v>
      </c>
      <c r="T23" s="42">
        <f t="shared" si="5"/>
        <v>50162.039999999994</v>
      </c>
      <c r="U23" s="42">
        <f t="shared" si="5"/>
        <v>5897.87</v>
      </c>
      <c r="V23" s="42">
        <f t="shared" si="5"/>
        <v>2555.5600000000004</v>
      </c>
      <c r="W23" s="42">
        <f t="shared" si="5"/>
        <v>2285.7399999999998</v>
      </c>
      <c r="X23" s="42">
        <f t="shared" si="5"/>
        <v>1797.72</v>
      </c>
      <c r="Y23" s="42">
        <f t="shared" si="5"/>
        <v>8003.18</v>
      </c>
      <c r="Z23" s="42">
        <f t="shared" si="5"/>
        <v>8877.1</v>
      </c>
      <c r="AA23" s="42">
        <f t="shared" si="5"/>
        <v>8830.56</v>
      </c>
      <c r="AB23" s="42">
        <f t="shared" si="5"/>
        <v>8335.2000000000007</v>
      </c>
      <c r="AC23" s="42">
        <f t="shared" si="5"/>
        <v>8203.2999999999993</v>
      </c>
      <c r="AD23" s="42">
        <f>SUM(AD15:AD16)</f>
        <v>1022.3</v>
      </c>
      <c r="AE23" s="42">
        <f>SUM(AE15:AE16)</f>
        <v>0</v>
      </c>
      <c r="AF23" s="42">
        <f>SUM(AF15:AF16)</f>
        <v>0</v>
      </c>
      <c r="AG23" s="42">
        <f>SUM(AG15:AG16)</f>
        <v>0</v>
      </c>
      <c r="AH23" s="42"/>
      <c r="AI23" s="42"/>
      <c r="AJ23" s="42"/>
      <c r="AK23" s="42">
        <f>SUM(AK7:AK22)</f>
        <v>131371.94999999998</v>
      </c>
      <c r="AL23" s="42">
        <f>SUM(AL7:AL22)</f>
        <v>131371.94999999998</v>
      </c>
    </row>
    <row r="24" spans="1:38" s="26" customFormat="1" ht="9.75" x14ac:dyDescent="0.25">
      <c r="B24" s="43" t="s">
        <v>57</v>
      </c>
      <c r="C24" s="39"/>
      <c r="D24" s="44" t="s">
        <v>58</v>
      </c>
      <c r="E24" s="45"/>
      <c r="F24" s="45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</row>
    <row r="25" spans="1:38" s="26" customFormat="1" ht="9.75" x14ac:dyDescent="0.25">
      <c r="B25" s="20" t="s">
        <v>59</v>
      </c>
      <c r="C25" s="21" t="s">
        <v>60</v>
      </c>
      <c r="D25" s="21" t="s">
        <v>61</v>
      </c>
      <c r="E25" s="28" t="s">
        <v>62</v>
      </c>
      <c r="F25" s="28" t="s">
        <v>63</v>
      </c>
      <c r="G25" s="24">
        <f>10000*1/8.75</f>
        <v>1142.8571428571429</v>
      </c>
      <c r="H25" s="24">
        <f t="shared" ref="H25:H35" si="6">(G25*0.1)</f>
        <v>114.28571428571429</v>
      </c>
      <c r="I25" s="24">
        <f t="shared" ref="I25:I30" si="7">(G25*0.9)</f>
        <v>1028.5714285714287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f>(I25/5/365*120)</f>
        <v>67.632093933463793</v>
      </c>
      <c r="Q25" s="24">
        <v>1800</v>
      </c>
      <c r="R25" s="24">
        <v>1800</v>
      </c>
      <c r="S25" s="24">
        <v>1800</v>
      </c>
      <c r="T25" s="24">
        <v>1800</v>
      </c>
      <c r="U25" s="24">
        <v>198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5">
        <v>0</v>
      </c>
      <c r="AG25" s="24">
        <v>0</v>
      </c>
      <c r="AH25" s="24"/>
      <c r="AI25" s="24"/>
      <c r="AJ25" s="24"/>
      <c r="AK25" s="24">
        <v>1028.57</v>
      </c>
      <c r="AL25" s="24">
        <f t="shared" ref="AL25:AL32" si="8">SUM(AK25)</f>
        <v>1028.57</v>
      </c>
    </row>
    <row r="26" spans="1:38" s="26" customFormat="1" ht="9.75" x14ac:dyDescent="0.25">
      <c r="B26" s="20" t="s">
        <v>59</v>
      </c>
      <c r="C26" s="21" t="s">
        <v>64</v>
      </c>
      <c r="D26" s="21" t="s">
        <v>65</v>
      </c>
      <c r="E26" s="28" t="s">
        <v>66</v>
      </c>
      <c r="F26" s="28" t="s">
        <v>67</v>
      </c>
      <c r="G26" s="24">
        <f>10000*1/8.75</f>
        <v>1142.8571428571429</v>
      </c>
      <c r="H26" s="24">
        <f t="shared" si="6"/>
        <v>114.28571428571429</v>
      </c>
      <c r="I26" s="24">
        <f t="shared" si="7"/>
        <v>1028.5714285714287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f>(I26/5/365*120)</f>
        <v>67.632093933463793</v>
      </c>
      <c r="Q26" s="24">
        <v>1800</v>
      </c>
      <c r="R26" s="24">
        <v>1800</v>
      </c>
      <c r="S26" s="24">
        <v>1800</v>
      </c>
      <c r="T26" s="24">
        <v>1800</v>
      </c>
      <c r="U26" s="24">
        <v>198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5">
        <v>0</v>
      </c>
      <c r="AG26" s="24">
        <v>0</v>
      </c>
      <c r="AH26" s="24"/>
      <c r="AI26" s="24"/>
      <c r="AJ26" s="24"/>
      <c r="AK26" s="24">
        <v>1028.57</v>
      </c>
      <c r="AL26" s="24">
        <f t="shared" si="8"/>
        <v>1028.57</v>
      </c>
    </row>
    <row r="27" spans="1:38" s="26" customFormat="1" ht="9.75" x14ac:dyDescent="0.25">
      <c r="B27" s="20" t="s">
        <v>68</v>
      </c>
      <c r="C27" s="21" t="s">
        <v>69</v>
      </c>
      <c r="D27" s="22" t="s">
        <v>70</v>
      </c>
      <c r="E27" s="23" t="s">
        <v>71</v>
      </c>
      <c r="F27" s="23" t="s">
        <v>72</v>
      </c>
      <c r="G27" s="24">
        <f>5500*1/8.75</f>
        <v>628.57142857142856</v>
      </c>
      <c r="H27" s="24">
        <f t="shared" si="6"/>
        <v>62.857142857142861</v>
      </c>
      <c r="I27" s="24">
        <f t="shared" si="7"/>
        <v>565.71428571428567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762.13</v>
      </c>
      <c r="Q27" s="24">
        <v>990</v>
      </c>
      <c r="R27" s="24">
        <v>990</v>
      </c>
      <c r="S27" s="24">
        <v>990</v>
      </c>
      <c r="T27" s="24">
        <v>989.99</v>
      </c>
      <c r="U27" s="24">
        <v>26.04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5">
        <v>0</v>
      </c>
      <c r="AG27" s="24">
        <v>0</v>
      </c>
      <c r="AH27" s="24"/>
      <c r="AI27" s="24"/>
      <c r="AJ27" s="24"/>
      <c r="AK27" s="24">
        <v>565.71</v>
      </c>
      <c r="AL27" s="24">
        <f t="shared" si="8"/>
        <v>565.71</v>
      </c>
    </row>
    <row r="28" spans="1:38" s="26" customFormat="1" ht="9.75" x14ac:dyDescent="0.25">
      <c r="B28" s="20" t="s">
        <v>73</v>
      </c>
      <c r="C28" s="21" t="s">
        <v>74</v>
      </c>
      <c r="D28" s="21" t="s">
        <v>75</v>
      </c>
      <c r="E28" s="28" t="s">
        <v>76</v>
      </c>
      <c r="F28" s="28" t="s">
        <v>77</v>
      </c>
      <c r="G28" s="24">
        <f>10000*1/8.75</f>
        <v>1142.8571428571429</v>
      </c>
      <c r="H28" s="24">
        <f t="shared" si="6"/>
        <v>114.28571428571429</v>
      </c>
      <c r="I28" s="24">
        <f t="shared" si="7"/>
        <v>1028.5714285714287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f>(I28/5/365*361)</f>
        <v>203.45988258317024</v>
      </c>
      <c r="Q28" s="24">
        <v>1800</v>
      </c>
      <c r="R28" s="24">
        <v>1800</v>
      </c>
      <c r="S28" s="24">
        <v>1800</v>
      </c>
      <c r="T28" s="24">
        <v>1800</v>
      </c>
      <c r="U28" s="24">
        <v>182.46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5">
        <v>0</v>
      </c>
      <c r="AG28" s="24">
        <v>0</v>
      </c>
      <c r="AH28" s="24"/>
      <c r="AI28" s="24"/>
      <c r="AJ28" s="24"/>
      <c r="AK28" s="24">
        <v>1028.57</v>
      </c>
      <c r="AL28" s="24">
        <f t="shared" si="8"/>
        <v>1028.57</v>
      </c>
    </row>
    <row r="29" spans="1:38" s="26" customFormat="1" ht="9.75" x14ac:dyDescent="0.25">
      <c r="B29" s="20" t="s">
        <v>78</v>
      </c>
      <c r="C29" s="21" t="s">
        <v>79</v>
      </c>
      <c r="D29" s="22" t="s">
        <v>80</v>
      </c>
      <c r="E29" s="23" t="s">
        <v>81</v>
      </c>
      <c r="F29" s="23" t="s">
        <v>82</v>
      </c>
      <c r="G29" s="24">
        <f>8000*1/8.75</f>
        <v>914.28571428571433</v>
      </c>
      <c r="H29" s="24">
        <f t="shared" si="6"/>
        <v>91.428571428571445</v>
      </c>
      <c r="I29" s="24">
        <f t="shared" si="7"/>
        <v>822.85714285714289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f>(I29/5/365*222)</f>
        <v>100.09549902152642</v>
      </c>
      <c r="Q29" s="24">
        <v>1440</v>
      </c>
      <c r="R29" s="24">
        <v>1440</v>
      </c>
      <c r="S29" s="24">
        <v>1440</v>
      </c>
      <c r="T29" s="24">
        <v>1440.01</v>
      </c>
      <c r="U29" s="24">
        <v>153.13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5">
        <v>0</v>
      </c>
      <c r="AG29" s="24">
        <v>0</v>
      </c>
      <c r="AH29" s="24"/>
      <c r="AI29" s="24"/>
      <c r="AJ29" s="24"/>
      <c r="AK29" s="24">
        <v>822.86</v>
      </c>
      <c r="AL29" s="24">
        <f t="shared" si="8"/>
        <v>822.86</v>
      </c>
    </row>
    <row r="30" spans="1:38" s="26" customFormat="1" ht="9.75" x14ac:dyDescent="0.25">
      <c r="B30" s="20" t="s">
        <v>83</v>
      </c>
      <c r="C30" s="21" t="s">
        <v>64</v>
      </c>
      <c r="D30" s="22" t="s">
        <v>84</v>
      </c>
      <c r="E30" s="23" t="s">
        <v>62</v>
      </c>
      <c r="F30" s="23" t="s">
        <v>85</v>
      </c>
      <c r="G30" s="24">
        <f>9864*1/8.75</f>
        <v>1127.3142857142857</v>
      </c>
      <c r="H30" s="24">
        <f t="shared" si="6"/>
        <v>112.73142857142858</v>
      </c>
      <c r="I30" s="24">
        <f t="shared" si="7"/>
        <v>1014.5828571428572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f>(I30/5/365*26)</f>
        <v>14.454331115459883</v>
      </c>
      <c r="Q30" s="24">
        <v>1775.52</v>
      </c>
      <c r="R30" s="24">
        <v>1775.52</v>
      </c>
      <c r="S30" s="24">
        <v>1775.52</v>
      </c>
      <c r="T30" s="24">
        <v>1775.53</v>
      </c>
      <c r="U30" s="24">
        <v>201.26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5">
        <v>0</v>
      </c>
      <c r="AG30" s="24">
        <v>0</v>
      </c>
      <c r="AH30" s="24"/>
      <c r="AI30" s="24"/>
      <c r="AJ30" s="24"/>
      <c r="AK30" s="24">
        <v>1014.58</v>
      </c>
      <c r="AL30" s="24">
        <f t="shared" si="8"/>
        <v>1014.58</v>
      </c>
    </row>
    <row r="31" spans="1:38" s="26" customFormat="1" ht="9.75" x14ac:dyDescent="0.25">
      <c r="B31" s="35" t="s">
        <v>86</v>
      </c>
      <c r="C31" s="21" t="s">
        <v>87</v>
      </c>
      <c r="D31" s="22" t="s">
        <v>88</v>
      </c>
      <c r="E31" s="23" t="s">
        <v>89</v>
      </c>
      <c r="F31" s="23" t="s">
        <v>90</v>
      </c>
      <c r="G31" s="24">
        <v>600</v>
      </c>
      <c r="H31" s="24">
        <f t="shared" si="6"/>
        <v>60</v>
      </c>
      <c r="I31" s="25">
        <f>(G31*0.9)</f>
        <v>540</v>
      </c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25"/>
      <c r="X31" s="47"/>
      <c r="Y31" s="25"/>
      <c r="Z31" s="25"/>
      <c r="AA31" s="25"/>
      <c r="AB31" s="24"/>
      <c r="AC31" s="24"/>
      <c r="AD31" s="24"/>
      <c r="AE31" s="24"/>
      <c r="AF31" s="25"/>
      <c r="AG31" s="24"/>
      <c r="AH31" s="24"/>
      <c r="AI31" s="24"/>
      <c r="AJ31" s="24"/>
      <c r="AK31" s="25">
        <v>540</v>
      </c>
      <c r="AL31" s="25">
        <f>SUM(AK31)</f>
        <v>540</v>
      </c>
    </row>
    <row r="32" spans="1:38" s="26" customFormat="1" ht="16.5" x14ac:dyDescent="0.25">
      <c r="B32" s="27" t="s">
        <v>91</v>
      </c>
      <c r="C32" s="21" t="s">
        <v>92</v>
      </c>
      <c r="D32" s="22" t="s">
        <v>93</v>
      </c>
      <c r="E32" s="23" t="s">
        <v>94</v>
      </c>
      <c r="F32" s="23" t="s">
        <v>95</v>
      </c>
      <c r="G32" s="24">
        <v>628.57000000000005</v>
      </c>
      <c r="H32" s="24">
        <f t="shared" si="6"/>
        <v>62.857000000000006</v>
      </c>
      <c r="I32" s="24">
        <f>(G32*0.9)-0.1</f>
        <v>565.61300000000006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8.68</v>
      </c>
      <c r="V32" s="24">
        <v>113.15</v>
      </c>
      <c r="W32" s="24">
        <v>113.14</v>
      </c>
      <c r="X32" s="24">
        <v>113.46</v>
      </c>
      <c r="Y32" s="24">
        <v>113.15</v>
      </c>
      <c r="Z32" s="24">
        <v>104.13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5">
        <v>0</v>
      </c>
      <c r="AG32" s="24">
        <v>0</v>
      </c>
      <c r="AH32" s="24"/>
      <c r="AI32" s="24"/>
      <c r="AJ32" s="24"/>
      <c r="AK32" s="24">
        <f>SUM(U32:Z32)-0.1</f>
        <v>565.61</v>
      </c>
      <c r="AL32" s="24">
        <f t="shared" si="8"/>
        <v>565.61</v>
      </c>
    </row>
    <row r="33" spans="2:38" s="26" customFormat="1" ht="49.5" x14ac:dyDescent="0.25">
      <c r="B33" s="48">
        <v>40170</v>
      </c>
      <c r="C33" s="49" t="s">
        <v>96</v>
      </c>
      <c r="D33" s="49" t="s">
        <v>97</v>
      </c>
      <c r="E33" s="50" t="s">
        <v>62</v>
      </c>
      <c r="F33" s="23" t="s">
        <v>98</v>
      </c>
      <c r="G33" s="24">
        <v>690</v>
      </c>
      <c r="H33" s="24">
        <f t="shared" si="6"/>
        <v>69</v>
      </c>
      <c r="I33" s="25">
        <f>(G33*0.9)</f>
        <v>621</v>
      </c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>
        <v>2.72</v>
      </c>
      <c r="U33" s="24">
        <v>124.22</v>
      </c>
      <c r="V33" s="24">
        <v>124.22</v>
      </c>
      <c r="W33" s="24">
        <f>O33+P33+Q33+R33+S33+T33+U33+V33</f>
        <v>251.16</v>
      </c>
      <c r="X33" s="24">
        <f>ROUND((I33/5/365*31),2)</f>
        <v>10.55</v>
      </c>
      <c r="Y33" s="24">
        <f>ROUND((I33/5/365*29),2)</f>
        <v>9.8699999999999992</v>
      </c>
      <c r="Z33" s="51">
        <f>ROUND((I33/5/365*31),2)</f>
        <v>10.55</v>
      </c>
      <c r="AA33" s="51">
        <f>ROUND((I33/5/365*30),2)</f>
        <v>10.210000000000001</v>
      </c>
      <c r="AB33" s="51">
        <f>ROUND((I33/5/365*31),2)</f>
        <v>10.55</v>
      </c>
      <c r="AC33" s="51">
        <f>ROUND((I33/5/365*30),2)</f>
        <v>10.210000000000001</v>
      </c>
      <c r="AD33" s="51">
        <f>ROUND((I33/5/365*31),2)</f>
        <v>10.55</v>
      </c>
      <c r="AE33" s="51">
        <f>ROUND((I33/5/365*31),2)</f>
        <v>10.55</v>
      </c>
      <c r="AF33" s="25">
        <f>ROUND((I33/5/365*30),2)</f>
        <v>10.210000000000001</v>
      </c>
      <c r="AG33" s="51">
        <f>ROUND((I33/5/365*31),2)</f>
        <v>10.55</v>
      </c>
      <c r="AH33" s="51">
        <f>ROUND((I33/5/365*30),2)</f>
        <v>10.210000000000001</v>
      </c>
      <c r="AI33" s="51"/>
      <c r="AJ33" s="51"/>
      <c r="AK33" s="51">
        <v>621</v>
      </c>
      <c r="AL33" s="24">
        <v>621</v>
      </c>
    </row>
    <row r="34" spans="2:38" s="26" customFormat="1" ht="41.25" x14ac:dyDescent="0.25">
      <c r="B34" s="52">
        <v>40170</v>
      </c>
      <c r="C34" s="49" t="s">
        <v>96</v>
      </c>
      <c r="D34" s="49" t="s">
        <v>99</v>
      </c>
      <c r="E34" s="50" t="s">
        <v>100</v>
      </c>
      <c r="F34" s="23" t="s">
        <v>101</v>
      </c>
      <c r="G34" s="24">
        <v>660</v>
      </c>
      <c r="H34" s="24">
        <f t="shared" si="6"/>
        <v>66</v>
      </c>
      <c r="I34" s="25">
        <f>(G34*0.9)</f>
        <v>594</v>
      </c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>
        <v>2.6</v>
      </c>
      <c r="U34" s="24">
        <v>118.78</v>
      </c>
      <c r="V34" s="24">
        <v>118.78</v>
      </c>
      <c r="W34" s="24">
        <f>O34+P34+Q34+R34+S34+T34+U34+V34</f>
        <v>240.16</v>
      </c>
      <c r="X34" s="24">
        <f>ROUND((I34/5/365*31),2)</f>
        <v>10.09</v>
      </c>
      <c r="Y34" s="24">
        <f>ROUND((I34/5/365*29),2)</f>
        <v>9.44</v>
      </c>
      <c r="Z34" s="51">
        <f>ROUND((I34/5/365*31),2)</f>
        <v>10.09</v>
      </c>
      <c r="AA34" s="51">
        <f>ROUND((I34/5/365*30),2)</f>
        <v>9.76</v>
      </c>
      <c r="AB34" s="51">
        <f>ROUND((I34/5/365*31),2)</f>
        <v>10.09</v>
      </c>
      <c r="AC34" s="51">
        <f>ROUND((I34/5/365*30),2)</f>
        <v>9.76</v>
      </c>
      <c r="AD34" s="51">
        <f>ROUND((I34/5/365*31),2)</f>
        <v>10.09</v>
      </c>
      <c r="AE34" s="51">
        <f>ROUND((I34/5/365*31),2)</f>
        <v>10.09</v>
      </c>
      <c r="AF34" s="25">
        <f>ROUND((I34/5/365*30),2)</f>
        <v>9.76</v>
      </c>
      <c r="AG34" s="51">
        <f>ROUND((I34/5/365*31),2)</f>
        <v>10.09</v>
      </c>
      <c r="AH34" s="51">
        <f>ROUND((I34/5/365*30),2)</f>
        <v>9.76</v>
      </c>
      <c r="AI34" s="51"/>
      <c r="AJ34" s="51"/>
      <c r="AK34" s="51">
        <v>594</v>
      </c>
      <c r="AL34" s="24">
        <v>594</v>
      </c>
    </row>
    <row r="35" spans="2:38" s="26" customFormat="1" ht="9.75" x14ac:dyDescent="0.25">
      <c r="B35" s="53">
        <v>40753</v>
      </c>
      <c r="C35" s="54" t="s">
        <v>102</v>
      </c>
      <c r="D35" s="55" t="s">
        <v>103</v>
      </c>
      <c r="E35" s="56" t="s">
        <v>62</v>
      </c>
      <c r="F35" s="56" t="s">
        <v>104</v>
      </c>
      <c r="G35" s="25">
        <v>1349</v>
      </c>
      <c r="H35" s="25">
        <f t="shared" si="6"/>
        <v>134.9</v>
      </c>
      <c r="I35" s="25">
        <f>(G35*0.9)</f>
        <v>1214.1000000000001</v>
      </c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>
        <v>135.04</v>
      </c>
      <c r="W35" s="25">
        <v>103.11</v>
      </c>
      <c r="X35" s="25">
        <f t="shared" ref="X35" si="9">ROUND((I35/5/365*31),2)</f>
        <v>20.62</v>
      </c>
      <c r="Y35" s="25">
        <f t="shared" ref="Y35" si="10">ROUND((I35/5/365*29),2)</f>
        <v>19.29</v>
      </c>
      <c r="Z35" s="25">
        <f t="shared" ref="Z35" si="11">ROUND((I35/5/365*31),2)</f>
        <v>20.62</v>
      </c>
      <c r="AA35" s="25">
        <f t="shared" ref="AA35" si="12">ROUND((I35/5/365*30),2)</f>
        <v>19.96</v>
      </c>
      <c r="AB35" s="25">
        <f t="shared" ref="AB35" si="13">ROUND((I35/5/365*31),2)</f>
        <v>20.62</v>
      </c>
      <c r="AC35" s="25">
        <f t="shared" ref="AC35" si="14">ROUND((I35/5/365*30),2)</f>
        <v>19.96</v>
      </c>
      <c r="AD35" s="25">
        <f t="shared" ref="AD35" si="15">ROUND((I35/5/365*31),2)</f>
        <v>20.62</v>
      </c>
      <c r="AE35" s="25">
        <f t="shared" ref="AE35" si="16">ROUND((I35/5/365*31),2)</f>
        <v>20.62</v>
      </c>
      <c r="AF35" s="25">
        <f t="shared" ref="AF35" si="17">ROUND((I35/5/365*30),2)</f>
        <v>19.96</v>
      </c>
      <c r="AG35" s="25">
        <f t="shared" ref="AG35" si="18">ROUND((I35/5/365*31),2)</f>
        <v>20.62</v>
      </c>
      <c r="AH35" s="25">
        <f t="shared" ref="AH35" si="19">ROUND((I35/5/365*30),2)</f>
        <v>19.96</v>
      </c>
      <c r="AI35" s="25">
        <f t="shared" ref="AI35" si="20">ROUND((I35/5/365*31),2)</f>
        <v>20.62</v>
      </c>
      <c r="AJ35" s="25"/>
      <c r="AK35" s="24">
        <v>1214.0999999999999</v>
      </c>
      <c r="AL35" s="25">
        <f>ROUND((I35+J35+K35+L35+M35+N35+O35+P35+Q35+R35+S35+T35+U35),2)</f>
        <v>1214.0999999999999</v>
      </c>
    </row>
    <row r="36" spans="2:38" s="26" customFormat="1" ht="9" x14ac:dyDescent="0.25">
      <c r="B36" s="38" t="s">
        <v>56</v>
      </c>
      <c r="C36" s="39"/>
      <c r="D36" s="40"/>
      <c r="E36" s="41"/>
      <c r="F36" s="41"/>
      <c r="G36" s="42">
        <f>SUM(G25:G35)</f>
        <v>10026.312857142857</v>
      </c>
      <c r="H36" s="42">
        <f>SUM(H25:H35)</f>
        <v>1002.6312857142857</v>
      </c>
      <c r="I36" s="42">
        <f>SUM(I25:I35)</f>
        <v>9023.5815714285727</v>
      </c>
      <c r="J36" s="42">
        <f t="shared" ref="J36:AG36" si="21">SUM(J25:J32)</f>
        <v>0</v>
      </c>
      <c r="K36" s="42">
        <f t="shared" si="21"/>
        <v>0</v>
      </c>
      <c r="L36" s="42">
        <f t="shared" si="21"/>
        <v>0</v>
      </c>
      <c r="M36" s="42">
        <f t="shared" si="21"/>
        <v>0</v>
      </c>
      <c r="N36" s="42">
        <f t="shared" si="21"/>
        <v>0</v>
      </c>
      <c r="O36" s="42">
        <f t="shared" si="21"/>
        <v>0</v>
      </c>
      <c r="P36" s="42">
        <f t="shared" si="21"/>
        <v>1215.4039005870841</v>
      </c>
      <c r="Q36" s="42">
        <f t="shared" si="21"/>
        <v>9605.52</v>
      </c>
      <c r="R36" s="42">
        <f t="shared" si="21"/>
        <v>9605.52</v>
      </c>
      <c r="S36" s="42">
        <f t="shared" si="21"/>
        <v>9605.52</v>
      </c>
      <c r="T36" s="42">
        <f t="shared" si="21"/>
        <v>9605.5300000000007</v>
      </c>
      <c r="U36" s="42">
        <f t="shared" si="21"/>
        <v>967.56999999999994</v>
      </c>
      <c r="V36" s="42">
        <f t="shared" si="21"/>
        <v>113.15</v>
      </c>
      <c r="W36" s="42">
        <f t="shared" si="21"/>
        <v>113.14</v>
      </c>
      <c r="X36" s="42">
        <f t="shared" si="21"/>
        <v>113.46</v>
      </c>
      <c r="Y36" s="42">
        <f t="shared" si="21"/>
        <v>113.15</v>
      </c>
      <c r="Z36" s="42">
        <f t="shared" si="21"/>
        <v>104.13</v>
      </c>
      <c r="AA36" s="42">
        <f t="shared" si="21"/>
        <v>0</v>
      </c>
      <c r="AB36" s="42">
        <f t="shared" si="21"/>
        <v>0</v>
      </c>
      <c r="AC36" s="42">
        <f t="shared" si="21"/>
        <v>0</v>
      </c>
      <c r="AD36" s="42">
        <f t="shared" si="21"/>
        <v>0</v>
      </c>
      <c r="AE36" s="42">
        <f t="shared" si="21"/>
        <v>0</v>
      </c>
      <c r="AF36" s="42">
        <f t="shared" si="21"/>
        <v>0</v>
      </c>
      <c r="AG36" s="42">
        <f t="shared" si="21"/>
        <v>0</v>
      </c>
      <c r="AH36" s="42"/>
      <c r="AI36" s="42"/>
      <c r="AJ36" s="42"/>
      <c r="AK36" s="42">
        <f>SUM(AK25:AK35)</f>
        <v>9023.57</v>
      </c>
      <c r="AL36" s="42">
        <f>SUM(AL25:AL35)</f>
        <v>9023.57</v>
      </c>
    </row>
    <row r="37" spans="2:38" s="26" customFormat="1" ht="9.75" x14ac:dyDescent="0.25">
      <c r="B37" s="43" t="s">
        <v>105</v>
      </c>
      <c r="C37" s="39"/>
      <c r="D37" s="44"/>
      <c r="E37" s="45"/>
      <c r="F37" s="45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</row>
    <row r="38" spans="2:38" s="26" customFormat="1" ht="9.75" x14ac:dyDescent="0.25">
      <c r="B38" s="27" t="s">
        <v>106</v>
      </c>
      <c r="C38" s="21" t="s">
        <v>107</v>
      </c>
      <c r="D38" s="21" t="s">
        <v>108</v>
      </c>
      <c r="E38" s="28" t="s">
        <v>109</v>
      </c>
      <c r="F38" s="28" t="s">
        <v>110</v>
      </c>
      <c r="G38" s="24">
        <f>6120*1/8.75</f>
        <v>699.42857142857144</v>
      </c>
      <c r="H38" s="24">
        <f t="shared" ref="H38:H48" si="22">(G38*0.1)</f>
        <v>69.94285714285715</v>
      </c>
      <c r="I38" s="24">
        <f t="shared" ref="I38:I48" si="23">(G38*0.9)</f>
        <v>629.48571428571427</v>
      </c>
      <c r="J38" s="57">
        <v>0</v>
      </c>
      <c r="K38" s="24">
        <f>(I38/5/365*203)</f>
        <v>70.019506849315064</v>
      </c>
      <c r="L38" s="24">
        <f t="shared" ref="L38:L40" si="24">(I38/5/365*365)</f>
        <v>125.89714285714285</v>
      </c>
      <c r="M38" s="24">
        <f t="shared" ref="M38:M41" si="25">(I38/5/365*365)</f>
        <v>125.89714285714285</v>
      </c>
      <c r="N38" s="24">
        <f t="shared" ref="N38:N42" si="26">(I38/5/365*365)</f>
        <v>125.89714285714285</v>
      </c>
      <c r="O38" s="24">
        <f t="shared" ref="O38:O42" si="27">(I38/5/365*365)</f>
        <v>125.89714285714285</v>
      </c>
      <c r="P38" s="24">
        <v>488.93</v>
      </c>
      <c r="Q38" s="24">
        <v>0</v>
      </c>
      <c r="R38" s="24">
        <v>0</v>
      </c>
      <c r="S38" s="24">
        <v>0</v>
      </c>
      <c r="T38" s="24">
        <v>0</v>
      </c>
      <c r="U38" s="24">
        <v>629.49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5">
        <v>0</v>
      </c>
      <c r="AG38" s="24">
        <v>0</v>
      </c>
      <c r="AH38" s="24"/>
      <c r="AI38" s="24"/>
      <c r="AJ38" s="24"/>
      <c r="AK38" s="24">
        <v>629.49</v>
      </c>
      <c r="AL38" s="24">
        <f t="shared" ref="AL38:AL63" si="28">SUM(AK38)</f>
        <v>629.49</v>
      </c>
    </row>
    <row r="39" spans="2:38" s="26" customFormat="1" ht="9.75" x14ac:dyDescent="0.25">
      <c r="B39" s="20" t="s">
        <v>111</v>
      </c>
      <c r="C39" s="21" t="s">
        <v>112</v>
      </c>
      <c r="D39" s="21" t="s">
        <v>113</v>
      </c>
      <c r="E39" s="28" t="s">
        <v>89</v>
      </c>
      <c r="F39" s="28" t="s">
        <v>114</v>
      </c>
      <c r="G39" s="24">
        <f>5990*1/8.75</f>
        <v>684.57142857142856</v>
      </c>
      <c r="H39" s="24">
        <f t="shared" si="22"/>
        <v>68.457142857142856</v>
      </c>
      <c r="I39" s="24">
        <f t="shared" si="23"/>
        <v>616.11428571428576</v>
      </c>
      <c r="J39" s="57">
        <v>0</v>
      </c>
      <c r="K39" s="24">
        <v>330.85</v>
      </c>
      <c r="L39" s="24">
        <f t="shared" si="24"/>
        <v>123.22285714285715</v>
      </c>
      <c r="M39" s="24">
        <f t="shared" si="25"/>
        <v>123.22285714285715</v>
      </c>
      <c r="N39" s="24">
        <f t="shared" si="26"/>
        <v>123.22285714285715</v>
      </c>
      <c r="O39" s="24">
        <f t="shared" si="27"/>
        <v>123.22285714285715</v>
      </c>
      <c r="P39" s="24">
        <v>747.35</v>
      </c>
      <c r="Q39" s="24">
        <v>0</v>
      </c>
      <c r="R39" s="24">
        <v>0</v>
      </c>
      <c r="S39" s="24">
        <v>0</v>
      </c>
      <c r="T39" s="24">
        <v>0</v>
      </c>
      <c r="U39" s="24">
        <v>616.11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5">
        <v>0</v>
      </c>
      <c r="AG39" s="24">
        <v>0</v>
      </c>
      <c r="AH39" s="24"/>
      <c r="AI39" s="24"/>
      <c r="AJ39" s="24"/>
      <c r="AK39" s="24">
        <v>616.11</v>
      </c>
      <c r="AL39" s="24">
        <f t="shared" si="28"/>
        <v>616.11</v>
      </c>
    </row>
    <row r="40" spans="2:38" s="26" customFormat="1" ht="9.75" x14ac:dyDescent="0.25">
      <c r="B40" s="52">
        <v>33563</v>
      </c>
      <c r="C40" s="21" t="s">
        <v>115</v>
      </c>
      <c r="D40" s="21" t="s">
        <v>116</v>
      </c>
      <c r="E40" s="28" t="s">
        <v>117</v>
      </c>
      <c r="F40" s="28" t="s">
        <v>118</v>
      </c>
      <c r="G40" s="24">
        <f>7289*1/8.75</f>
        <v>833.02857142857147</v>
      </c>
      <c r="H40" s="24">
        <f t="shared" si="22"/>
        <v>83.30285714285715</v>
      </c>
      <c r="I40" s="24">
        <f t="shared" si="23"/>
        <v>749.72571428571439</v>
      </c>
      <c r="J40" s="57">
        <v>0</v>
      </c>
      <c r="K40" s="24">
        <f>(I40/5/365*40)</f>
        <v>16.432344422700591</v>
      </c>
      <c r="L40" s="24">
        <f t="shared" si="24"/>
        <v>149.94514285714288</v>
      </c>
      <c r="M40" s="24">
        <f t="shared" si="25"/>
        <v>149.94514285714288</v>
      </c>
      <c r="N40" s="24">
        <f t="shared" si="26"/>
        <v>149.94514285714288</v>
      </c>
      <c r="O40" s="24">
        <f t="shared" si="27"/>
        <v>149.94514285714288</v>
      </c>
      <c r="P40" s="24">
        <f>(I40/5/365*325)</f>
        <v>133.51279843444229</v>
      </c>
      <c r="Q40" s="24">
        <v>0</v>
      </c>
      <c r="R40" s="24">
        <v>0</v>
      </c>
      <c r="S40" s="24">
        <v>0</v>
      </c>
      <c r="T40" s="24">
        <v>0</v>
      </c>
      <c r="U40" s="24">
        <v>749.73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5">
        <v>0</v>
      </c>
      <c r="AG40" s="24">
        <v>0</v>
      </c>
      <c r="AH40" s="24"/>
      <c r="AI40" s="24"/>
      <c r="AJ40" s="24"/>
      <c r="AK40" s="24">
        <v>749.73</v>
      </c>
      <c r="AL40" s="24">
        <f t="shared" si="28"/>
        <v>749.73</v>
      </c>
    </row>
    <row r="41" spans="2:38" s="26" customFormat="1" ht="9.75" x14ac:dyDescent="0.25">
      <c r="B41" s="20" t="s">
        <v>119</v>
      </c>
      <c r="C41" s="21" t="s">
        <v>120</v>
      </c>
      <c r="D41" s="21" t="s">
        <v>121</v>
      </c>
      <c r="E41" s="28" t="s">
        <v>62</v>
      </c>
      <c r="F41" s="28" t="s">
        <v>122</v>
      </c>
      <c r="G41" s="24">
        <f>5380*1/8.75</f>
        <v>614.85714285714289</v>
      </c>
      <c r="H41" s="24">
        <f t="shared" si="22"/>
        <v>61.485714285714295</v>
      </c>
      <c r="I41" s="24">
        <f t="shared" si="23"/>
        <v>553.37142857142862</v>
      </c>
      <c r="J41" s="24">
        <v>0</v>
      </c>
      <c r="K41" s="24">
        <v>0</v>
      </c>
      <c r="L41" s="24">
        <f>(I41/5/365*344)</f>
        <v>104.30672407045012</v>
      </c>
      <c r="M41" s="24">
        <f t="shared" si="25"/>
        <v>110.67428571428573</v>
      </c>
      <c r="N41" s="24">
        <f t="shared" si="26"/>
        <v>110.67428571428573</v>
      </c>
      <c r="O41" s="24">
        <f t="shared" si="27"/>
        <v>110.67428571428573</v>
      </c>
      <c r="P41" s="24">
        <f>(I41/5/365*344)</f>
        <v>104.30672407045012</v>
      </c>
      <c r="Q41" s="24">
        <v>111.43</v>
      </c>
      <c r="R41" s="24">
        <v>0</v>
      </c>
      <c r="S41" s="24">
        <v>0</v>
      </c>
      <c r="T41" s="24">
        <v>0</v>
      </c>
      <c r="U41" s="24">
        <v>553.37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5">
        <v>0</v>
      </c>
      <c r="AG41" s="24">
        <v>0</v>
      </c>
      <c r="AH41" s="24"/>
      <c r="AI41" s="24"/>
      <c r="AJ41" s="24"/>
      <c r="AK41" s="24">
        <v>553.37</v>
      </c>
      <c r="AL41" s="24">
        <f t="shared" si="28"/>
        <v>553.37</v>
      </c>
    </row>
    <row r="42" spans="2:38" s="26" customFormat="1" ht="16.5" x14ac:dyDescent="0.25">
      <c r="B42" s="58">
        <v>34250</v>
      </c>
      <c r="C42" s="21" t="s">
        <v>123</v>
      </c>
      <c r="D42" s="21" t="s">
        <v>124</v>
      </c>
      <c r="E42" s="28" t="s">
        <v>62</v>
      </c>
      <c r="F42" s="28" t="s">
        <v>125</v>
      </c>
      <c r="G42" s="24">
        <f>6000*1/8.75</f>
        <v>685.71428571428567</v>
      </c>
      <c r="H42" s="24">
        <f t="shared" si="22"/>
        <v>68.571428571428569</v>
      </c>
      <c r="I42" s="24">
        <f t="shared" si="23"/>
        <v>617.14285714285711</v>
      </c>
      <c r="J42" s="24">
        <v>0</v>
      </c>
      <c r="K42" s="24">
        <v>0</v>
      </c>
      <c r="L42" s="24">
        <v>0</v>
      </c>
      <c r="M42" s="24">
        <f>(I42/5/365*143)</f>
        <v>48.356947162426607</v>
      </c>
      <c r="N42" s="24">
        <f t="shared" si="26"/>
        <v>123.42857142857142</v>
      </c>
      <c r="O42" s="24">
        <f t="shared" si="27"/>
        <v>123.42857142857142</v>
      </c>
      <c r="P42" s="24">
        <f>(I42/5/365*365)</f>
        <v>123.42857142857142</v>
      </c>
      <c r="Q42" s="24">
        <v>1080</v>
      </c>
      <c r="R42" s="24">
        <v>656.88</v>
      </c>
      <c r="S42" s="24">
        <v>0</v>
      </c>
      <c r="T42" s="24">
        <v>0</v>
      </c>
      <c r="U42" s="24">
        <v>617.14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5">
        <v>0</v>
      </c>
      <c r="AG42" s="24">
        <v>0</v>
      </c>
      <c r="AH42" s="24"/>
      <c r="AI42" s="24"/>
      <c r="AJ42" s="24"/>
      <c r="AK42" s="24">
        <v>617.14</v>
      </c>
      <c r="AL42" s="24">
        <f t="shared" si="28"/>
        <v>617.14</v>
      </c>
    </row>
    <row r="43" spans="2:38" s="26" customFormat="1" ht="9.75" x14ac:dyDescent="0.25">
      <c r="B43" s="20" t="s">
        <v>126</v>
      </c>
      <c r="C43" s="21" t="s">
        <v>127</v>
      </c>
      <c r="D43" s="21" t="s">
        <v>128</v>
      </c>
      <c r="E43" s="28" t="s">
        <v>89</v>
      </c>
      <c r="F43" s="28" t="s">
        <v>129</v>
      </c>
      <c r="G43" s="24">
        <f>10000*1/8.75</f>
        <v>1142.8571428571429</v>
      </c>
      <c r="H43" s="24">
        <f t="shared" si="22"/>
        <v>114.28571428571429</v>
      </c>
      <c r="I43" s="24">
        <f t="shared" si="23"/>
        <v>1028.5714285714287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f>(I43/5/365*51)</f>
        <v>28.743639921722114</v>
      </c>
      <c r="P43" s="24">
        <v>1800</v>
      </c>
      <c r="Q43" s="24">
        <v>1800</v>
      </c>
      <c r="R43" s="24">
        <v>1800</v>
      </c>
      <c r="S43" s="24">
        <v>1800</v>
      </c>
      <c r="T43" s="24">
        <v>1548.49</v>
      </c>
      <c r="U43" s="24">
        <v>1028.57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5">
        <v>0</v>
      </c>
      <c r="AG43" s="24">
        <v>0</v>
      </c>
      <c r="AH43" s="24"/>
      <c r="AI43" s="24"/>
      <c r="AJ43" s="24"/>
      <c r="AK43" s="24">
        <v>1028.57</v>
      </c>
      <c r="AL43" s="24">
        <f t="shared" si="28"/>
        <v>1028.57</v>
      </c>
    </row>
    <row r="44" spans="2:38" s="26" customFormat="1" ht="9.75" x14ac:dyDescent="0.25">
      <c r="B44" s="27" t="s">
        <v>130</v>
      </c>
      <c r="C44" s="21" t="s">
        <v>131</v>
      </c>
      <c r="D44" s="22" t="s">
        <v>132</v>
      </c>
      <c r="E44" s="23" t="s">
        <v>117</v>
      </c>
      <c r="F44" s="23" t="s">
        <v>133</v>
      </c>
      <c r="G44" s="24">
        <v>665.09</v>
      </c>
      <c r="H44" s="24">
        <f t="shared" si="22"/>
        <v>66.509</v>
      </c>
      <c r="I44" s="24">
        <f t="shared" si="23"/>
        <v>598.58100000000002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78.069999999999993</v>
      </c>
      <c r="V44" s="24">
        <v>119.73</v>
      </c>
      <c r="W44" s="24">
        <v>119.72</v>
      </c>
      <c r="X44" s="24">
        <v>120.06</v>
      </c>
      <c r="Y44" s="24">
        <v>119.73</v>
      </c>
      <c r="Z44" s="24">
        <v>41.27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5">
        <v>0</v>
      </c>
      <c r="AG44" s="24">
        <v>0</v>
      </c>
      <c r="AH44" s="24"/>
      <c r="AI44" s="24"/>
      <c r="AJ44" s="24"/>
      <c r="AK44" s="24">
        <v>598.58000000000004</v>
      </c>
      <c r="AL44" s="24">
        <f t="shared" si="28"/>
        <v>598.58000000000004</v>
      </c>
    </row>
    <row r="45" spans="2:38" s="26" customFormat="1" ht="16.5" x14ac:dyDescent="0.25">
      <c r="B45" s="27" t="s">
        <v>134</v>
      </c>
      <c r="C45" s="21" t="s">
        <v>135</v>
      </c>
      <c r="D45" s="22" t="s">
        <v>136</v>
      </c>
      <c r="E45" s="23" t="s">
        <v>137</v>
      </c>
      <c r="F45" s="23" t="s">
        <v>138</v>
      </c>
      <c r="G45" s="24">
        <v>1269.22</v>
      </c>
      <c r="H45" s="24">
        <f t="shared" si="22"/>
        <v>126.92200000000001</v>
      </c>
      <c r="I45" s="24">
        <f t="shared" si="23"/>
        <v>1142.298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193.41</v>
      </c>
      <c r="X45" s="24">
        <v>229.07</v>
      </c>
      <c r="Y45" s="24">
        <v>228.45</v>
      </c>
      <c r="Z45" s="24">
        <v>228.45</v>
      </c>
      <c r="AA45" s="24">
        <v>228.45</v>
      </c>
      <c r="AB45" s="24">
        <v>34.47</v>
      </c>
      <c r="AC45" s="24">
        <v>0</v>
      </c>
      <c r="AD45" s="24">
        <v>0</v>
      </c>
      <c r="AE45" s="24">
        <v>0</v>
      </c>
      <c r="AF45" s="25">
        <v>0</v>
      </c>
      <c r="AG45" s="24">
        <v>0</v>
      </c>
      <c r="AH45" s="24"/>
      <c r="AI45" s="24"/>
      <c r="AJ45" s="24"/>
      <c r="AK45" s="24">
        <v>1142.3</v>
      </c>
      <c r="AL45" s="24">
        <f t="shared" si="28"/>
        <v>1142.3</v>
      </c>
    </row>
    <row r="46" spans="2:38" s="26" customFormat="1" ht="9.75" x14ac:dyDescent="0.25">
      <c r="B46" s="27" t="s">
        <v>139</v>
      </c>
      <c r="C46" s="21" t="s">
        <v>135</v>
      </c>
      <c r="D46" s="22" t="s">
        <v>140</v>
      </c>
      <c r="E46" s="23" t="s">
        <v>141</v>
      </c>
      <c r="F46" s="23" t="s">
        <v>142</v>
      </c>
      <c r="G46" s="24">
        <v>824.61</v>
      </c>
      <c r="H46" s="24">
        <f t="shared" si="22"/>
        <v>82.461000000000013</v>
      </c>
      <c r="I46" s="24">
        <f t="shared" si="23"/>
        <v>742.149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94.34</v>
      </c>
      <c r="X46" s="24">
        <v>148.86000000000001</v>
      </c>
      <c r="Y46" s="24">
        <v>148.46</v>
      </c>
      <c r="Z46" s="24">
        <v>148.46</v>
      </c>
      <c r="AA46" s="24">
        <v>148.46</v>
      </c>
      <c r="AB46" s="24">
        <v>53.57</v>
      </c>
      <c r="AC46" s="24">
        <v>0</v>
      </c>
      <c r="AD46" s="24">
        <v>0</v>
      </c>
      <c r="AE46" s="24">
        <v>0</v>
      </c>
      <c r="AF46" s="25">
        <v>0</v>
      </c>
      <c r="AG46" s="24">
        <v>0</v>
      </c>
      <c r="AH46" s="24"/>
      <c r="AI46" s="24"/>
      <c r="AJ46" s="24"/>
      <c r="AK46" s="24">
        <v>742.15</v>
      </c>
      <c r="AL46" s="24">
        <f t="shared" si="28"/>
        <v>742.15</v>
      </c>
    </row>
    <row r="47" spans="2:38" s="26" customFormat="1" ht="16.5" x14ac:dyDescent="0.25">
      <c r="B47" s="27" t="s">
        <v>143</v>
      </c>
      <c r="C47" s="21" t="s">
        <v>144</v>
      </c>
      <c r="D47" s="22" t="s">
        <v>145</v>
      </c>
      <c r="E47" s="23" t="s">
        <v>62</v>
      </c>
      <c r="F47" s="23" t="s">
        <v>146</v>
      </c>
      <c r="G47" s="24">
        <v>640</v>
      </c>
      <c r="H47" s="24">
        <f t="shared" si="22"/>
        <v>64</v>
      </c>
      <c r="I47" s="24">
        <f t="shared" si="23"/>
        <v>576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93.72</v>
      </c>
      <c r="AA47" s="24">
        <v>115.18</v>
      </c>
      <c r="AB47" s="24">
        <v>115.49</v>
      </c>
      <c r="AC47" s="24">
        <v>115.18</v>
      </c>
      <c r="AD47" s="24">
        <v>115.18</v>
      </c>
      <c r="AE47" s="24">
        <v>21.25</v>
      </c>
      <c r="AF47" s="25">
        <v>0</v>
      </c>
      <c r="AG47" s="24">
        <v>0</v>
      </c>
      <c r="AH47" s="24"/>
      <c r="AI47" s="24"/>
      <c r="AJ47" s="24"/>
      <c r="AK47" s="24">
        <v>576</v>
      </c>
      <c r="AL47" s="24">
        <f t="shared" si="28"/>
        <v>576</v>
      </c>
    </row>
    <row r="48" spans="2:38" s="26" customFormat="1" ht="16.5" x14ac:dyDescent="0.25">
      <c r="B48" s="59" t="s">
        <v>147</v>
      </c>
      <c r="C48" s="21" t="s">
        <v>148</v>
      </c>
      <c r="D48" s="22" t="s">
        <v>149</v>
      </c>
      <c r="E48" s="60" t="s">
        <v>62</v>
      </c>
      <c r="F48" s="60" t="s">
        <v>150</v>
      </c>
      <c r="G48" s="61">
        <v>2160</v>
      </c>
      <c r="H48" s="61">
        <f t="shared" si="22"/>
        <v>216</v>
      </c>
      <c r="I48" s="61">
        <f t="shared" si="23"/>
        <v>1944</v>
      </c>
      <c r="J48" s="61">
        <v>0</v>
      </c>
      <c r="K48" s="61">
        <v>0</v>
      </c>
      <c r="L48" s="61">
        <v>0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1">
        <v>0</v>
      </c>
      <c r="S48" s="61">
        <v>0</v>
      </c>
      <c r="T48" s="61">
        <v>0</v>
      </c>
      <c r="U48" s="61">
        <v>0</v>
      </c>
      <c r="V48" s="61">
        <v>0</v>
      </c>
      <c r="W48" s="61">
        <v>0</v>
      </c>
      <c r="X48" s="61">
        <v>0</v>
      </c>
      <c r="Y48" s="61">
        <v>0</v>
      </c>
      <c r="Z48" s="61">
        <v>235.42</v>
      </c>
      <c r="AA48" s="61">
        <v>388.81</v>
      </c>
      <c r="AB48" s="61">
        <v>389.87</v>
      </c>
      <c r="AC48" s="61">
        <v>388.81</v>
      </c>
      <c r="AD48" s="61">
        <v>388.81</v>
      </c>
      <c r="AE48" s="24">
        <v>152.28</v>
      </c>
      <c r="AF48" s="25">
        <v>0</v>
      </c>
      <c r="AG48" s="24">
        <v>0</v>
      </c>
      <c r="AH48" s="24"/>
      <c r="AI48" s="24"/>
      <c r="AJ48" s="24"/>
      <c r="AK48" s="61">
        <v>1944</v>
      </c>
      <c r="AL48" s="61">
        <f t="shared" si="28"/>
        <v>1944</v>
      </c>
    </row>
    <row r="49" spans="2:38" s="26" customFormat="1" ht="9.75" x14ac:dyDescent="0.25">
      <c r="B49" s="27" t="s">
        <v>151</v>
      </c>
      <c r="C49" s="21" t="s">
        <v>152</v>
      </c>
      <c r="D49" s="22" t="s">
        <v>153</v>
      </c>
      <c r="E49" s="23" t="s">
        <v>154</v>
      </c>
      <c r="F49" s="23" t="s">
        <v>155</v>
      </c>
      <c r="G49" s="24">
        <v>1900</v>
      </c>
      <c r="H49" s="24">
        <f>(G49*0.1)</f>
        <v>190</v>
      </c>
      <c r="I49" s="24">
        <f>(G49*0.9)</f>
        <v>1710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155.55000000000001</v>
      </c>
      <c r="AA49" s="24">
        <v>342.03</v>
      </c>
      <c r="AB49" s="24">
        <v>342.96</v>
      </c>
      <c r="AC49" s="24">
        <v>342.03</v>
      </c>
      <c r="AD49" s="24">
        <v>342.03</v>
      </c>
      <c r="AE49" s="24">
        <v>185.4</v>
      </c>
      <c r="AF49" s="25">
        <v>0</v>
      </c>
      <c r="AG49" s="24">
        <v>0</v>
      </c>
      <c r="AH49" s="24"/>
      <c r="AI49" s="24"/>
      <c r="AJ49" s="24"/>
      <c r="AK49" s="24">
        <f>SUM(Z49:AE49)</f>
        <v>1710</v>
      </c>
      <c r="AL49" s="24">
        <f t="shared" si="28"/>
        <v>1710</v>
      </c>
    </row>
    <row r="50" spans="2:38" s="26" customFormat="1" ht="24.75" x14ac:dyDescent="0.25">
      <c r="B50" s="62" t="s">
        <v>156</v>
      </c>
      <c r="C50" s="63" t="s">
        <v>135</v>
      </c>
      <c r="D50" s="64" t="s">
        <v>157</v>
      </c>
      <c r="E50" s="65" t="s">
        <v>158</v>
      </c>
      <c r="F50" s="65" t="s">
        <v>159</v>
      </c>
      <c r="G50" s="25">
        <v>4471.83</v>
      </c>
      <c r="H50" s="25">
        <f t="shared" ref="H50:H64" si="29">(G50*0.1)</f>
        <v>447.18299999999999</v>
      </c>
      <c r="I50" s="25">
        <f t="shared" ref="I50:I61" si="30">(G50*0.9)</f>
        <v>4024.6469999999999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286.19</v>
      </c>
      <c r="AB50" s="25">
        <v>807.11</v>
      </c>
      <c r="AC50" s="25">
        <v>804.91</v>
      </c>
      <c r="AD50" s="25">
        <v>804.91</v>
      </c>
      <c r="AE50" s="25">
        <v>804.91</v>
      </c>
      <c r="AF50" s="25">
        <v>516.62</v>
      </c>
      <c r="AG50" s="24">
        <v>0</v>
      </c>
      <c r="AH50" s="24"/>
      <c r="AI50" s="24"/>
      <c r="AJ50" s="24"/>
      <c r="AK50" s="25">
        <f t="shared" ref="AK50:AK55" si="31">SUM(AA50:AF50)</f>
        <v>4024.6499999999996</v>
      </c>
      <c r="AL50" s="25">
        <f t="shared" si="28"/>
        <v>4024.6499999999996</v>
      </c>
    </row>
    <row r="51" spans="2:38" s="26" customFormat="1" ht="24.75" x14ac:dyDescent="0.25">
      <c r="B51" s="66" t="s">
        <v>156</v>
      </c>
      <c r="C51" s="63" t="s">
        <v>135</v>
      </c>
      <c r="D51" s="64" t="s">
        <v>160</v>
      </c>
      <c r="E51" s="67" t="s">
        <v>158</v>
      </c>
      <c r="F51" s="67" t="s">
        <v>161</v>
      </c>
      <c r="G51" s="47">
        <v>4471.83</v>
      </c>
      <c r="H51" s="47">
        <f t="shared" si="29"/>
        <v>447.18299999999999</v>
      </c>
      <c r="I51" s="47">
        <f t="shared" si="30"/>
        <v>4024.6469999999999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7">
        <v>0</v>
      </c>
      <c r="R51" s="47">
        <v>0</v>
      </c>
      <c r="S51" s="47">
        <v>0</v>
      </c>
      <c r="T51" s="47">
        <v>0</v>
      </c>
      <c r="U51" s="47">
        <v>0</v>
      </c>
      <c r="V51" s="47">
        <v>0</v>
      </c>
      <c r="W51" s="25">
        <v>0</v>
      </c>
      <c r="X51" s="47">
        <v>0</v>
      </c>
      <c r="Y51" s="25">
        <v>0</v>
      </c>
      <c r="Z51" s="25">
        <v>0</v>
      </c>
      <c r="AA51" s="25">
        <v>286.19</v>
      </c>
      <c r="AB51" s="25">
        <v>807.11</v>
      </c>
      <c r="AC51" s="25">
        <v>804.91</v>
      </c>
      <c r="AD51" s="25">
        <v>804.91</v>
      </c>
      <c r="AE51" s="25">
        <v>804.91</v>
      </c>
      <c r="AF51" s="25">
        <v>516.62</v>
      </c>
      <c r="AG51" s="24">
        <v>0</v>
      </c>
      <c r="AH51" s="24"/>
      <c r="AI51" s="24"/>
      <c r="AJ51" s="24"/>
      <c r="AK51" s="25">
        <f t="shared" si="31"/>
        <v>4024.6499999999996</v>
      </c>
      <c r="AL51" s="25">
        <f t="shared" si="28"/>
        <v>4024.6499999999996</v>
      </c>
    </row>
    <row r="52" spans="2:38" s="26" customFormat="1" ht="24.75" x14ac:dyDescent="0.25">
      <c r="B52" s="62" t="s">
        <v>156</v>
      </c>
      <c r="C52" s="63" t="s">
        <v>135</v>
      </c>
      <c r="D52" s="64" t="s">
        <v>162</v>
      </c>
      <c r="E52" s="65" t="s">
        <v>109</v>
      </c>
      <c r="F52" s="65" t="s">
        <v>163</v>
      </c>
      <c r="G52" s="25">
        <v>4471.83</v>
      </c>
      <c r="H52" s="25">
        <f t="shared" si="29"/>
        <v>447.18299999999999</v>
      </c>
      <c r="I52" s="25">
        <f t="shared" si="30"/>
        <v>4024.6469999999999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5">
        <v>286.19</v>
      </c>
      <c r="AB52" s="25">
        <v>807.11</v>
      </c>
      <c r="AC52" s="25">
        <v>804.91</v>
      </c>
      <c r="AD52" s="25">
        <v>804.91</v>
      </c>
      <c r="AE52" s="25">
        <v>804.91</v>
      </c>
      <c r="AF52" s="25">
        <v>516.62</v>
      </c>
      <c r="AG52" s="24">
        <v>0</v>
      </c>
      <c r="AH52" s="24"/>
      <c r="AI52" s="24"/>
      <c r="AJ52" s="24"/>
      <c r="AK52" s="25">
        <f t="shared" si="31"/>
        <v>4024.6499999999996</v>
      </c>
      <c r="AL52" s="25">
        <f t="shared" si="28"/>
        <v>4024.6499999999996</v>
      </c>
    </row>
    <row r="53" spans="2:38" s="26" customFormat="1" ht="24.75" x14ac:dyDescent="0.25">
      <c r="B53" s="66" t="s">
        <v>156</v>
      </c>
      <c r="C53" s="63" t="s">
        <v>135</v>
      </c>
      <c r="D53" s="64" t="s">
        <v>164</v>
      </c>
      <c r="E53" s="65" t="s">
        <v>165</v>
      </c>
      <c r="F53" s="65" t="s">
        <v>166</v>
      </c>
      <c r="G53" s="25">
        <v>4471.82</v>
      </c>
      <c r="H53" s="25">
        <f t="shared" si="29"/>
        <v>447.18200000000002</v>
      </c>
      <c r="I53" s="25">
        <f t="shared" si="30"/>
        <v>4024.6379999999999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5">
        <v>286.19</v>
      </c>
      <c r="AB53" s="25">
        <v>807.11</v>
      </c>
      <c r="AC53" s="25">
        <v>804.91</v>
      </c>
      <c r="AD53" s="25">
        <v>804.91</v>
      </c>
      <c r="AE53" s="25">
        <v>804.91</v>
      </c>
      <c r="AF53" s="25">
        <v>516.61</v>
      </c>
      <c r="AG53" s="24">
        <v>0</v>
      </c>
      <c r="AH53" s="24"/>
      <c r="AI53" s="24"/>
      <c r="AJ53" s="24"/>
      <c r="AK53" s="25">
        <f t="shared" si="31"/>
        <v>4024.64</v>
      </c>
      <c r="AL53" s="25">
        <f t="shared" si="28"/>
        <v>4024.64</v>
      </c>
    </row>
    <row r="54" spans="2:38" s="26" customFormat="1" ht="24.75" x14ac:dyDescent="0.25">
      <c r="B54" s="62" t="s">
        <v>156</v>
      </c>
      <c r="C54" s="63" t="s">
        <v>135</v>
      </c>
      <c r="D54" s="64" t="s">
        <v>167</v>
      </c>
      <c r="E54" s="65" t="s">
        <v>168</v>
      </c>
      <c r="F54" s="65" t="s">
        <v>169</v>
      </c>
      <c r="G54" s="25">
        <v>4192.59</v>
      </c>
      <c r="H54" s="25">
        <f t="shared" si="29"/>
        <v>419.25900000000001</v>
      </c>
      <c r="I54" s="25">
        <f t="shared" si="30"/>
        <v>3773.3310000000001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5">
        <v>268.32</v>
      </c>
      <c r="AB54" s="25">
        <v>756.71</v>
      </c>
      <c r="AC54" s="25">
        <v>754.64</v>
      </c>
      <c r="AD54" s="25">
        <v>754.64</v>
      </c>
      <c r="AE54" s="25">
        <v>754.64</v>
      </c>
      <c r="AF54" s="25">
        <v>484.38</v>
      </c>
      <c r="AG54" s="24">
        <v>0</v>
      </c>
      <c r="AH54" s="24"/>
      <c r="AI54" s="24"/>
      <c r="AJ54" s="24"/>
      <c r="AK54" s="25">
        <f t="shared" si="31"/>
        <v>3773.33</v>
      </c>
      <c r="AL54" s="25">
        <f t="shared" si="28"/>
        <v>3773.33</v>
      </c>
    </row>
    <row r="55" spans="2:38" s="26" customFormat="1" ht="24.75" x14ac:dyDescent="0.25">
      <c r="B55" s="66" t="s">
        <v>156</v>
      </c>
      <c r="C55" s="63" t="s">
        <v>135</v>
      </c>
      <c r="D55" s="64" t="s">
        <v>170</v>
      </c>
      <c r="E55" s="67" t="s">
        <v>117</v>
      </c>
      <c r="F55" s="67" t="s">
        <v>171</v>
      </c>
      <c r="G55" s="47">
        <v>3498.07</v>
      </c>
      <c r="H55" s="47">
        <f t="shared" si="29"/>
        <v>349.80700000000002</v>
      </c>
      <c r="I55" s="47">
        <f t="shared" si="30"/>
        <v>3148.2630000000004</v>
      </c>
      <c r="J55" s="47">
        <v>0</v>
      </c>
      <c r="K55" s="47">
        <v>0</v>
      </c>
      <c r="L55" s="47">
        <v>0</v>
      </c>
      <c r="M55" s="47">
        <v>0</v>
      </c>
      <c r="N55" s="47">
        <v>0</v>
      </c>
      <c r="O55" s="47">
        <v>0</v>
      </c>
      <c r="P55" s="47">
        <v>0</v>
      </c>
      <c r="Q55" s="47">
        <v>0</v>
      </c>
      <c r="R55" s="47">
        <v>0</v>
      </c>
      <c r="S55" s="47">
        <v>0</v>
      </c>
      <c r="T55" s="47">
        <v>0</v>
      </c>
      <c r="U55" s="47">
        <v>0</v>
      </c>
      <c r="V55" s="47">
        <v>0</v>
      </c>
      <c r="W55" s="25">
        <v>0</v>
      </c>
      <c r="X55" s="47">
        <v>0</v>
      </c>
      <c r="Y55" s="25">
        <v>0</v>
      </c>
      <c r="Z55" s="25">
        <v>0</v>
      </c>
      <c r="AA55" s="25">
        <v>223.88</v>
      </c>
      <c r="AB55" s="25">
        <v>631.39</v>
      </c>
      <c r="AC55" s="25">
        <v>629.66</v>
      </c>
      <c r="AD55" s="25">
        <v>629.66</v>
      </c>
      <c r="AE55" s="25">
        <v>629.66</v>
      </c>
      <c r="AF55" s="25">
        <v>404.01</v>
      </c>
      <c r="AG55" s="24">
        <v>0</v>
      </c>
      <c r="AH55" s="24"/>
      <c r="AI55" s="24"/>
      <c r="AJ55" s="24"/>
      <c r="AK55" s="25">
        <f t="shared" si="31"/>
        <v>3148.2599999999993</v>
      </c>
      <c r="AL55" s="25">
        <f t="shared" si="28"/>
        <v>3148.2599999999993</v>
      </c>
    </row>
    <row r="56" spans="2:38" s="26" customFormat="1" ht="24.75" x14ac:dyDescent="0.25">
      <c r="B56" s="68" t="s">
        <v>172</v>
      </c>
      <c r="C56" s="21" t="s">
        <v>135</v>
      </c>
      <c r="D56" s="22" t="s">
        <v>173</v>
      </c>
      <c r="E56" s="23" t="s">
        <v>174</v>
      </c>
      <c r="F56" s="23" t="s">
        <v>175</v>
      </c>
      <c r="G56" s="24">
        <v>4914.32</v>
      </c>
      <c r="H56" s="24">
        <f>(G56*0.1)</f>
        <v>491.43200000000002</v>
      </c>
      <c r="I56" s="25">
        <f>(G56*0.9)</f>
        <v>4422.8879999999999</v>
      </c>
      <c r="J56" s="24"/>
      <c r="K56" s="24"/>
      <c r="L56" s="24"/>
      <c r="M56" s="24"/>
      <c r="N56" s="24"/>
      <c r="O56" s="24"/>
      <c r="P56" s="24"/>
      <c r="Q56" s="24"/>
      <c r="R56" s="24"/>
      <c r="S56" s="24">
        <v>147.84</v>
      </c>
      <c r="T56" s="24">
        <v>884.61</v>
      </c>
      <c r="U56" s="24">
        <v>884.61</v>
      </c>
      <c r="V56" s="24">
        <v>884.61</v>
      </c>
      <c r="W56" s="24">
        <f t="shared" ref="W56" si="32">O56+P56+Q56+R56+S56+T56+U56+V56</f>
        <v>2801.67</v>
      </c>
      <c r="X56" s="24">
        <f t="shared" ref="X56" si="33">ROUND((I56/5/365*31),2)</f>
        <v>75.13</v>
      </c>
      <c r="Y56" s="24">
        <f t="shared" ref="Y56" si="34">ROUND((I56/5/365*29),2)</f>
        <v>70.28</v>
      </c>
      <c r="Z56" s="51">
        <f t="shared" ref="Z56" si="35">ROUND((I56/5/365*31),2)</f>
        <v>75.13</v>
      </c>
      <c r="AA56" s="51">
        <f t="shared" ref="AA56" si="36">ROUND((I56/5/365*30),2)</f>
        <v>72.709999999999994</v>
      </c>
      <c r="AB56" s="51">
        <f t="shared" ref="AB56" si="37">ROUND((I56/5/365*31),2)</f>
        <v>75.13</v>
      </c>
      <c r="AC56" s="51">
        <f t="shared" ref="AC56" si="38">ROUND((I56/5/365*30),2)</f>
        <v>72.709999999999994</v>
      </c>
      <c r="AD56" s="51">
        <f t="shared" ref="AD56" si="39">ROUND((I56/5/365*31),2)</f>
        <v>75.13</v>
      </c>
      <c r="AE56" s="51">
        <f t="shared" ref="AE56" si="40">ROUND((I56/5/365*31),2)</f>
        <v>75.13</v>
      </c>
      <c r="AF56" s="25">
        <f>ROUND((I56/5/365*30),2)</f>
        <v>72.709999999999994</v>
      </c>
      <c r="AG56" s="51">
        <f t="shared" ref="AG56" si="41">ROUND((I56/5/365*31),2)</f>
        <v>75.13</v>
      </c>
      <c r="AH56" s="51"/>
      <c r="AI56" s="51"/>
      <c r="AJ56" s="51"/>
      <c r="AK56" s="51">
        <v>4422.8900000000003</v>
      </c>
      <c r="AL56" s="51">
        <v>4422.8900000000003</v>
      </c>
    </row>
    <row r="57" spans="2:38" s="26" customFormat="1" ht="24.75" x14ac:dyDescent="0.25">
      <c r="B57" s="35" t="s">
        <v>172</v>
      </c>
      <c r="C57" s="63" t="s">
        <v>135</v>
      </c>
      <c r="D57" s="64" t="s">
        <v>176</v>
      </c>
      <c r="E57" s="23" t="s">
        <v>177</v>
      </c>
      <c r="F57" s="23" t="s">
        <v>178</v>
      </c>
      <c r="G57" s="24">
        <v>5003.74</v>
      </c>
      <c r="H57" s="24">
        <f t="shared" si="29"/>
        <v>500.37400000000002</v>
      </c>
      <c r="I57" s="25">
        <f t="shared" si="30"/>
        <v>4503.366</v>
      </c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25"/>
      <c r="X57" s="47"/>
      <c r="Y57" s="25"/>
      <c r="Z57" s="25"/>
      <c r="AA57" s="25"/>
      <c r="AB57" s="24">
        <v>900.71</v>
      </c>
      <c r="AC57" s="24">
        <v>900.71</v>
      </c>
      <c r="AD57" s="24">
        <v>900.71</v>
      </c>
      <c r="AE57" s="24">
        <v>900.71</v>
      </c>
      <c r="AF57" s="25">
        <v>903.18</v>
      </c>
      <c r="AG57" s="24">
        <v>73.849999999999994</v>
      </c>
      <c r="AH57" s="24"/>
      <c r="AI57" s="24"/>
      <c r="AJ57" s="24"/>
      <c r="AK57" s="25">
        <v>4503.37</v>
      </c>
      <c r="AL57" s="25">
        <f t="shared" si="28"/>
        <v>4503.37</v>
      </c>
    </row>
    <row r="58" spans="2:38" s="26" customFormat="1" ht="24.75" x14ac:dyDescent="0.25">
      <c r="B58" s="35" t="s">
        <v>172</v>
      </c>
      <c r="C58" s="63" t="s">
        <v>135</v>
      </c>
      <c r="D58" s="64" t="s">
        <v>179</v>
      </c>
      <c r="E58" s="23" t="s">
        <v>71</v>
      </c>
      <c r="F58" s="23" t="s">
        <v>180</v>
      </c>
      <c r="G58" s="24">
        <v>5022.72</v>
      </c>
      <c r="H58" s="24">
        <f t="shared" si="29"/>
        <v>502.27200000000005</v>
      </c>
      <c r="I58" s="25">
        <f t="shared" si="30"/>
        <v>4520.4480000000003</v>
      </c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25"/>
      <c r="X58" s="47"/>
      <c r="Y58" s="25"/>
      <c r="Z58" s="25"/>
      <c r="AA58" s="25"/>
      <c r="AB58" s="24">
        <v>904.12</v>
      </c>
      <c r="AC58" s="24">
        <v>904.12</v>
      </c>
      <c r="AD58" s="24">
        <v>904.12</v>
      </c>
      <c r="AE58" s="24">
        <v>904.12</v>
      </c>
      <c r="AF58" s="25">
        <v>906.6</v>
      </c>
      <c r="AG58" s="24">
        <v>74.16</v>
      </c>
      <c r="AH58" s="24"/>
      <c r="AI58" s="24"/>
      <c r="AJ58" s="24"/>
      <c r="AK58" s="25">
        <v>4520.45</v>
      </c>
      <c r="AL58" s="25">
        <f t="shared" si="28"/>
        <v>4520.45</v>
      </c>
    </row>
    <row r="59" spans="2:38" s="26" customFormat="1" ht="24.75" x14ac:dyDescent="0.25">
      <c r="B59" s="35" t="s">
        <v>172</v>
      </c>
      <c r="C59" s="63" t="s">
        <v>135</v>
      </c>
      <c r="D59" s="64" t="s">
        <v>181</v>
      </c>
      <c r="E59" s="23" t="s">
        <v>182</v>
      </c>
      <c r="F59" s="23" t="s">
        <v>183</v>
      </c>
      <c r="G59" s="24">
        <v>5096.13</v>
      </c>
      <c r="H59" s="24">
        <f t="shared" si="29"/>
        <v>509.61300000000006</v>
      </c>
      <c r="I59" s="25">
        <f t="shared" si="30"/>
        <v>4586.5169999999998</v>
      </c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25"/>
      <c r="X59" s="47"/>
      <c r="Y59" s="25"/>
      <c r="Z59" s="25"/>
      <c r="AA59" s="25"/>
      <c r="AB59" s="24">
        <v>917.3</v>
      </c>
      <c r="AC59" s="24">
        <v>917.3</v>
      </c>
      <c r="AD59" s="24">
        <v>917.3</v>
      </c>
      <c r="AE59" s="24">
        <v>917.3</v>
      </c>
      <c r="AF59" s="25">
        <v>919.81</v>
      </c>
      <c r="AG59" s="24">
        <v>75.42</v>
      </c>
      <c r="AH59" s="24"/>
      <c r="AI59" s="24"/>
      <c r="AJ59" s="24"/>
      <c r="AK59" s="25">
        <v>4586.5200000000004</v>
      </c>
      <c r="AL59" s="25">
        <f t="shared" si="28"/>
        <v>4586.5200000000004</v>
      </c>
    </row>
    <row r="60" spans="2:38" s="26" customFormat="1" ht="24.75" x14ac:dyDescent="0.25">
      <c r="B60" s="35" t="s">
        <v>172</v>
      </c>
      <c r="C60" s="63" t="s">
        <v>135</v>
      </c>
      <c r="D60" s="64" t="s">
        <v>184</v>
      </c>
      <c r="E60" s="23" t="s">
        <v>71</v>
      </c>
      <c r="F60" s="23" t="s">
        <v>185</v>
      </c>
      <c r="G60" s="24">
        <v>4933.8900000000003</v>
      </c>
      <c r="H60" s="24">
        <f t="shared" si="29"/>
        <v>493.38900000000007</v>
      </c>
      <c r="I60" s="25">
        <f t="shared" si="30"/>
        <v>4440.5010000000002</v>
      </c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25"/>
      <c r="X60" s="47"/>
      <c r="Y60" s="25"/>
      <c r="Z60" s="25"/>
      <c r="AA60" s="25"/>
      <c r="AB60" s="24">
        <v>888.1</v>
      </c>
      <c r="AC60" s="24">
        <v>888.1</v>
      </c>
      <c r="AD60" s="24">
        <v>888.1</v>
      </c>
      <c r="AE60" s="24">
        <v>888.1</v>
      </c>
      <c r="AF60" s="25">
        <v>890.55</v>
      </c>
      <c r="AG60" s="24">
        <v>73</v>
      </c>
      <c r="AH60" s="24"/>
      <c r="AI60" s="24"/>
      <c r="AJ60" s="24"/>
      <c r="AK60" s="25">
        <v>4440.5</v>
      </c>
      <c r="AL60" s="25">
        <f t="shared" si="28"/>
        <v>4440.5</v>
      </c>
    </row>
    <row r="61" spans="2:38" s="26" customFormat="1" ht="24.75" x14ac:dyDescent="0.25">
      <c r="B61" s="35" t="s">
        <v>172</v>
      </c>
      <c r="C61" s="63" t="s">
        <v>135</v>
      </c>
      <c r="D61" s="64" t="s">
        <v>186</v>
      </c>
      <c r="E61" s="23" t="s">
        <v>81</v>
      </c>
      <c r="F61" s="23" t="s">
        <v>187</v>
      </c>
      <c r="G61" s="24">
        <v>5822.94</v>
      </c>
      <c r="H61" s="24">
        <f t="shared" si="29"/>
        <v>582.29399999999998</v>
      </c>
      <c r="I61" s="25">
        <f t="shared" si="30"/>
        <v>5240.6459999999997</v>
      </c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25"/>
      <c r="X61" s="47"/>
      <c r="Y61" s="25"/>
      <c r="Z61" s="25"/>
      <c r="AA61" s="25"/>
      <c r="AB61" s="24">
        <v>1048.1400000000001</v>
      </c>
      <c r="AC61" s="24">
        <v>1048.1400000000001</v>
      </c>
      <c r="AD61" s="24">
        <v>1048.1400000000001</v>
      </c>
      <c r="AE61" s="24">
        <v>1048.1400000000001</v>
      </c>
      <c r="AF61" s="25">
        <v>1051.02</v>
      </c>
      <c r="AG61" s="24">
        <v>86.09</v>
      </c>
      <c r="AH61" s="24"/>
      <c r="AI61" s="24"/>
      <c r="AJ61" s="24"/>
      <c r="AK61" s="25">
        <v>5240.6499999999996</v>
      </c>
      <c r="AL61" s="25">
        <f t="shared" si="28"/>
        <v>5240.6499999999996</v>
      </c>
    </row>
    <row r="62" spans="2:38" s="26" customFormat="1" ht="33" x14ac:dyDescent="0.25">
      <c r="B62" s="35" t="s">
        <v>188</v>
      </c>
      <c r="C62" s="21" t="s">
        <v>135</v>
      </c>
      <c r="D62" s="22" t="s">
        <v>189</v>
      </c>
      <c r="E62" s="23" t="s">
        <v>62</v>
      </c>
      <c r="F62" s="23" t="s">
        <v>190</v>
      </c>
      <c r="G62" s="24">
        <v>4816.1000000000004</v>
      </c>
      <c r="H62" s="24">
        <f t="shared" si="29"/>
        <v>481.61000000000007</v>
      </c>
      <c r="I62" s="25">
        <f>(G62*0.9)</f>
        <v>4334.4900000000007</v>
      </c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25"/>
      <c r="X62" s="47"/>
      <c r="Y62" s="25"/>
      <c r="Z62" s="25"/>
      <c r="AA62" s="25"/>
      <c r="AB62" s="24"/>
      <c r="AC62" s="24">
        <v>182.88</v>
      </c>
      <c r="AD62" s="24">
        <v>866.91</v>
      </c>
      <c r="AE62" s="24">
        <v>866.91</v>
      </c>
      <c r="AF62" s="25">
        <v>869.29</v>
      </c>
      <c r="AG62" s="25">
        <v>866.91</v>
      </c>
      <c r="AH62" s="24">
        <v>681.59</v>
      </c>
      <c r="AI62" s="24"/>
      <c r="AJ62" s="24"/>
      <c r="AK62" s="51">
        <f>SUM(AC62:AH62)</f>
        <v>4334.49</v>
      </c>
      <c r="AL62" s="25">
        <f t="shared" si="28"/>
        <v>4334.49</v>
      </c>
    </row>
    <row r="63" spans="2:38" s="26" customFormat="1" ht="33" x14ac:dyDescent="0.25">
      <c r="B63" s="35" t="s">
        <v>188</v>
      </c>
      <c r="C63" s="21" t="s">
        <v>135</v>
      </c>
      <c r="D63" s="22" t="s">
        <v>191</v>
      </c>
      <c r="E63" s="23" t="s">
        <v>62</v>
      </c>
      <c r="F63" s="23" t="s">
        <v>192</v>
      </c>
      <c r="G63" s="24">
        <v>4462.34</v>
      </c>
      <c r="H63" s="24">
        <f t="shared" si="29"/>
        <v>446.23400000000004</v>
      </c>
      <c r="I63" s="25">
        <f>(G63*0.9)</f>
        <v>4016.1060000000002</v>
      </c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25"/>
      <c r="X63" s="47"/>
      <c r="Y63" s="25"/>
      <c r="Z63" s="25"/>
      <c r="AA63" s="25"/>
      <c r="AB63" s="24"/>
      <c r="AC63" s="24">
        <v>169.45</v>
      </c>
      <c r="AD63" s="24">
        <v>803.24</v>
      </c>
      <c r="AE63" s="24">
        <v>803.24</v>
      </c>
      <c r="AF63" s="25">
        <v>805.44</v>
      </c>
      <c r="AG63" s="25">
        <v>803.24</v>
      </c>
      <c r="AH63" s="24">
        <v>631.5</v>
      </c>
      <c r="AI63" s="24"/>
      <c r="AJ63" s="24"/>
      <c r="AK63" s="51">
        <f>SUM(AC63:AH63)</f>
        <v>4016.1099999999997</v>
      </c>
      <c r="AL63" s="25">
        <f t="shared" si="28"/>
        <v>4016.1099999999997</v>
      </c>
    </row>
    <row r="64" spans="2:38" s="26" customFormat="1" ht="33" x14ac:dyDescent="0.25">
      <c r="B64" s="35" t="s">
        <v>188</v>
      </c>
      <c r="C64" s="21" t="s">
        <v>135</v>
      </c>
      <c r="D64" s="22" t="s">
        <v>193</v>
      </c>
      <c r="E64" s="23" t="s">
        <v>100</v>
      </c>
      <c r="F64" s="23" t="s">
        <v>194</v>
      </c>
      <c r="G64" s="24">
        <v>4698.79</v>
      </c>
      <c r="H64" s="24">
        <f t="shared" si="29"/>
        <v>469.87900000000002</v>
      </c>
      <c r="I64" s="25">
        <f>(G64*0.9)</f>
        <v>4228.9110000000001</v>
      </c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25"/>
      <c r="X64" s="47"/>
      <c r="Y64" s="25"/>
      <c r="Z64" s="25"/>
      <c r="AA64" s="25"/>
      <c r="AB64" s="24"/>
      <c r="AC64" s="24">
        <v>178.43</v>
      </c>
      <c r="AD64" s="24">
        <v>845.77</v>
      </c>
      <c r="AE64" s="24">
        <v>845.77</v>
      </c>
      <c r="AF64" s="25">
        <v>848.09</v>
      </c>
      <c r="AG64" s="25">
        <v>845.77</v>
      </c>
      <c r="AH64" s="24">
        <v>665.08</v>
      </c>
      <c r="AI64" s="24"/>
      <c r="AJ64" s="24"/>
      <c r="AK64" s="51">
        <f>SUM(AC64:AH64)</f>
        <v>4228.91</v>
      </c>
      <c r="AL64" s="25">
        <f>SUM(AK64)</f>
        <v>4228.91</v>
      </c>
    </row>
    <row r="65" spans="2:122" s="26" customFormat="1" ht="39.950000000000003" customHeight="1" x14ac:dyDescent="0.25">
      <c r="B65" s="52">
        <v>40534</v>
      </c>
      <c r="C65" s="21" t="s">
        <v>135</v>
      </c>
      <c r="D65" s="49" t="s">
        <v>195</v>
      </c>
      <c r="E65" s="50" t="s">
        <v>154</v>
      </c>
      <c r="F65" s="50" t="s">
        <v>196</v>
      </c>
      <c r="G65" s="24">
        <v>5100</v>
      </c>
      <c r="H65" s="24">
        <f>(G65*0.1)</f>
        <v>510</v>
      </c>
      <c r="I65" s="25">
        <f>(G65*0.9)</f>
        <v>4590</v>
      </c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25"/>
      <c r="X65" s="47"/>
      <c r="Y65" s="25"/>
      <c r="Z65" s="25"/>
      <c r="AA65" s="25"/>
      <c r="AB65" s="24"/>
      <c r="AC65" s="24"/>
      <c r="AD65" s="24"/>
      <c r="AE65" s="24"/>
      <c r="AF65" s="25"/>
      <c r="AG65" s="25"/>
      <c r="AH65" s="24"/>
      <c r="AI65" s="24"/>
      <c r="AJ65" s="24"/>
      <c r="AK65" s="24">
        <v>4590</v>
      </c>
      <c r="AL65" s="25">
        <f t="shared" ref="AL65:AL66" si="42">ROUND((I65+J65+K65+L65+M65+N65+O65+P65+Q65+R65+S65+T65+U65),2)</f>
        <v>4590</v>
      </c>
    </row>
    <row r="66" spans="2:122" s="26" customFormat="1" ht="39.950000000000003" customHeight="1" x14ac:dyDescent="0.25">
      <c r="B66" s="52">
        <v>40534</v>
      </c>
      <c r="C66" s="21" t="s">
        <v>135</v>
      </c>
      <c r="D66" s="49" t="s">
        <v>197</v>
      </c>
      <c r="E66" s="50" t="s">
        <v>154</v>
      </c>
      <c r="F66" s="50" t="s">
        <v>198</v>
      </c>
      <c r="G66" s="24">
        <v>5100</v>
      </c>
      <c r="H66" s="24">
        <f t="shared" ref="H66:H87" si="43">(G66*0.1)</f>
        <v>510</v>
      </c>
      <c r="I66" s="25">
        <f t="shared" ref="I66:I87" si="44">(G66*0.9)</f>
        <v>4590</v>
      </c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25"/>
      <c r="X66" s="47"/>
      <c r="Y66" s="25"/>
      <c r="Z66" s="25"/>
      <c r="AA66" s="25"/>
      <c r="AB66" s="24"/>
      <c r="AC66" s="24"/>
      <c r="AD66" s="24"/>
      <c r="AE66" s="24"/>
      <c r="AF66" s="25"/>
      <c r="AG66" s="25"/>
      <c r="AH66" s="24"/>
      <c r="AI66" s="24"/>
      <c r="AJ66" s="24"/>
      <c r="AK66" s="24">
        <v>4590</v>
      </c>
      <c r="AL66" s="25">
        <f t="shared" si="42"/>
        <v>4590</v>
      </c>
    </row>
    <row r="67" spans="2:122" s="26" customFormat="1" ht="24.95" customHeight="1" x14ac:dyDescent="0.25">
      <c r="B67" s="53">
        <v>40767</v>
      </c>
      <c r="C67" s="54" t="s">
        <v>199</v>
      </c>
      <c r="D67" s="55" t="s">
        <v>200</v>
      </c>
      <c r="E67" s="56" t="s">
        <v>109</v>
      </c>
      <c r="F67" s="56" t="s">
        <v>201</v>
      </c>
      <c r="G67" s="25">
        <v>680</v>
      </c>
      <c r="H67" s="25">
        <f t="shared" si="43"/>
        <v>68</v>
      </c>
      <c r="I67" s="25">
        <f t="shared" si="44"/>
        <v>612</v>
      </c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>
        <v>47.29</v>
      </c>
      <c r="W67" s="25">
        <f t="shared" ref="W67" si="45">O67+P67+Q67+R67+S67+T67+U67+V67</f>
        <v>47.29</v>
      </c>
      <c r="X67" s="25">
        <f t="shared" ref="X67" si="46">ROUND((I67/5/365*31),2)</f>
        <v>10.4</v>
      </c>
      <c r="Y67" s="25">
        <f t="shared" ref="Y67" si="47">ROUND((I67/5/365*29),2)</f>
        <v>9.7200000000000006</v>
      </c>
      <c r="Z67" s="25">
        <f t="shared" ref="Z67" si="48">ROUND((I67/5/365*31),2)</f>
        <v>10.4</v>
      </c>
      <c r="AA67" s="25">
        <f t="shared" ref="AA67" si="49">ROUND((I67/5/365*30),2)</f>
        <v>10.06</v>
      </c>
      <c r="AB67" s="25">
        <f t="shared" ref="AB67" si="50">ROUND((I67/5/365*31),2)</f>
        <v>10.4</v>
      </c>
      <c r="AC67" s="25">
        <f t="shared" ref="AC67" si="51">ROUND((I67/5/365*30),2)</f>
        <v>10.06</v>
      </c>
      <c r="AD67" s="25">
        <f t="shared" ref="AD67" si="52">ROUND((I67/5/365*31),2)</f>
        <v>10.4</v>
      </c>
      <c r="AE67" s="25">
        <f t="shared" ref="AE67" si="53">ROUND((I67/5/365*31),2)</f>
        <v>10.4</v>
      </c>
      <c r="AF67" s="25">
        <f t="shared" ref="AF67" si="54">ROUND((I67/5/365*30),2)</f>
        <v>10.06</v>
      </c>
      <c r="AG67" s="25">
        <f t="shared" ref="AG67" si="55">ROUND((I67/5/365*31),2)</f>
        <v>10.4</v>
      </c>
      <c r="AH67" s="25">
        <f t="shared" ref="AH67" si="56">ROUND((I67/5/365*30),2)</f>
        <v>10.06</v>
      </c>
      <c r="AI67" s="25">
        <f t="shared" ref="AI67" si="57">ROUND((I67/5/365*31),2)</f>
        <v>10.4</v>
      </c>
      <c r="AJ67" s="25"/>
      <c r="AK67" s="25">
        <v>612</v>
      </c>
      <c r="AL67" s="25">
        <v>612</v>
      </c>
    </row>
    <row r="68" spans="2:122" s="26" customFormat="1" ht="24.95" customHeight="1" x14ac:dyDescent="0.25">
      <c r="B68" s="53">
        <v>40767</v>
      </c>
      <c r="C68" s="54" t="s">
        <v>199</v>
      </c>
      <c r="D68" s="55" t="s">
        <v>202</v>
      </c>
      <c r="E68" s="56" t="s">
        <v>158</v>
      </c>
      <c r="F68" s="56" t="s">
        <v>203</v>
      </c>
      <c r="G68" s="25">
        <v>680</v>
      </c>
      <c r="H68" s="25">
        <f t="shared" si="43"/>
        <v>68</v>
      </c>
      <c r="I68" s="25">
        <f t="shared" si="44"/>
        <v>612</v>
      </c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>
        <v>47.29</v>
      </c>
      <c r="W68" s="25">
        <f>O68+P68+Q68+R68+S68+T68+U68+V68</f>
        <v>47.29</v>
      </c>
      <c r="X68" s="25">
        <f>ROUND((I68/5/365*31),2)</f>
        <v>10.4</v>
      </c>
      <c r="Y68" s="25">
        <f>ROUND((I68/5/365*29),2)</f>
        <v>9.7200000000000006</v>
      </c>
      <c r="Z68" s="25">
        <f>ROUND((I68/5/365*31),2)</f>
        <v>10.4</v>
      </c>
      <c r="AA68" s="25">
        <f>ROUND((I68/5/365*30),2)</f>
        <v>10.06</v>
      </c>
      <c r="AB68" s="25">
        <f>ROUND((I68/5/365*31),2)</f>
        <v>10.4</v>
      </c>
      <c r="AC68" s="25">
        <f>ROUND((I68/5/365*30),2)</f>
        <v>10.06</v>
      </c>
      <c r="AD68" s="25">
        <f>ROUND((I68/5/365*31),2)</f>
        <v>10.4</v>
      </c>
      <c r="AE68" s="25">
        <f>ROUND((I68/5/365*31),2)</f>
        <v>10.4</v>
      </c>
      <c r="AF68" s="25">
        <f>ROUND((I68/5/365*30),2)</f>
        <v>10.06</v>
      </c>
      <c r="AG68" s="25">
        <f>ROUND((I68/5/365*31),2)</f>
        <v>10.4</v>
      </c>
      <c r="AH68" s="25">
        <f>ROUND((I68/5/365*30),2)</f>
        <v>10.06</v>
      </c>
      <c r="AI68" s="25">
        <f>ROUND((I68/5/365*31),2)</f>
        <v>10.4</v>
      </c>
      <c r="AJ68" s="25"/>
      <c r="AK68" s="25">
        <v>612</v>
      </c>
      <c r="AL68" s="25">
        <v>612</v>
      </c>
    </row>
    <row r="69" spans="2:122" s="26" customFormat="1" ht="24.95" customHeight="1" x14ac:dyDescent="0.25">
      <c r="B69" s="53">
        <v>40836</v>
      </c>
      <c r="C69" s="54" t="s">
        <v>204</v>
      </c>
      <c r="D69" s="55" t="s">
        <v>205</v>
      </c>
      <c r="E69" s="56" t="s">
        <v>62</v>
      </c>
      <c r="F69" s="56" t="s">
        <v>206</v>
      </c>
      <c r="G69" s="25">
        <v>1299</v>
      </c>
      <c r="H69" s="25">
        <f t="shared" si="43"/>
        <v>129.9</v>
      </c>
      <c r="I69" s="25">
        <f t="shared" si="44"/>
        <v>1169.1000000000001</v>
      </c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70"/>
      <c r="AG69" s="69"/>
      <c r="AH69" s="69"/>
      <c r="AI69" s="69"/>
      <c r="AJ69" s="69"/>
      <c r="AK69" s="24">
        <v>1169.0999999999999</v>
      </c>
      <c r="AL69" s="25">
        <f>ROUND((I69+J69+K69+L69+M69+N69+O69+P69+Q69+R69+S69+T69+U69),2)</f>
        <v>1169.0999999999999</v>
      </c>
    </row>
    <row r="70" spans="2:122" s="26" customFormat="1" ht="42.75" customHeight="1" x14ac:dyDescent="0.25">
      <c r="B70" s="53">
        <v>40907</v>
      </c>
      <c r="C70" s="54" t="s">
        <v>207</v>
      </c>
      <c r="D70" s="55" t="s">
        <v>208</v>
      </c>
      <c r="E70" s="56" t="s">
        <v>154</v>
      </c>
      <c r="F70" s="56" t="s">
        <v>209</v>
      </c>
      <c r="G70" s="25">
        <v>10354.74</v>
      </c>
      <c r="H70" s="25">
        <f t="shared" si="43"/>
        <v>1035.4739999999999</v>
      </c>
      <c r="I70" s="25">
        <f t="shared" si="44"/>
        <v>9319.2659999999996</v>
      </c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>
        <v>5.1100000000000003</v>
      </c>
      <c r="W70" s="25">
        <f t="shared" ref="W70:W87" si="58">O70+P70+Q70+R70+S70+T70+U70+V70</f>
        <v>5.1100000000000003</v>
      </c>
      <c r="X70" s="25">
        <f>ROUND((I70/5/365*31),2)</f>
        <v>158.30000000000001</v>
      </c>
      <c r="Y70" s="25">
        <f>ROUND((I70/5/365*29),2)</f>
        <v>148.09</v>
      </c>
      <c r="Z70" s="25">
        <f>ROUND((I70/5/365*31),2)</f>
        <v>158.30000000000001</v>
      </c>
      <c r="AA70" s="25">
        <f>ROUND((I70/5/365*30),2)</f>
        <v>153.19</v>
      </c>
      <c r="AB70" s="25">
        <f>ROUND((I70/5/365*31),2)</f>
        <v>158.30000000000001</v>
      </c>
      <c r="AC70" s="25">
        <f>ROUND((I70/5/365*30),2)</f>
        <v>153.19</v>
      </c>
      <c r="AD70" s="25">
        <f>ROUND((I70/5/365*31),2)</f>
        <v>158.30000000000001</v>
      </c>
      <c r="AE70" s="25">
        <f>ROUND((I70/5/365*31),2)</f>
        <v>158.30000000000001</v>
      </c>
      <c r="AF70" s="25">
        <f>ROUND((I70/5/365*30),2)</f>
        <v>153.19</v>
      </c>
      <c r="AG70" s="25">
        <f>ROUND((I70/5/365*31),2)</f>
        <v>158.30000000000001</v>
      </c>
      <c r="AH70" s="25">
        <f>ROUND((I70/5/365*30),2)</f>
        <v>153.19</v>
      </c>
      <c r="AI70" s="25">
        <f>ROUND((I70/5/365*31),2)</f>
        <v>158.30000000000001</v>
      </c>
      <c r="AJ70" s="25"/>
      <c r="AK70" s="24">
        <v>9319.27</v>
      </c>
      <c r="AL70" s="25">
        <v>9319.27</v>
      </c>
    </row>
    <row r="71" spans="2:122" s="26" customFormat="1" ht="30" customHeight="1" x14ac:dyDescent="0.25">
      <c r="B71" s="71">
        <v>41257</v>
      </c>
      <c r="C71" s="72" t="s">
        <v>135</v>
      </c>
      <c r="D71" s="73" t="s">
        <v>210</v>
      </c>
      <c r="E71" s="74" t="s">
        <v>211</v>
      </c>
      <c r="F71" s="74" t="s">
        <v>212</v>
      </c>
      <c r="G71" s="75">
        <v>2100</v>
      </c>
      <c r="H71" s="75">
        <f t="shared" si="43"/>
        <v>210</v>
      </c>
      <c r="I71" s="75">
        <f t="shared" si="44"/>
        <v>1890</v>
      </c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>
        <f t="shared" si="58"/>
        <v>0</v>
      </c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>
        <f>ROUND((I71/5/365*17),2)</f>
        <v>17.61</v>
      </c>
      <c r="AJ71" s="75">
        <f t="shared" ref="AJ71:AJ87" si="59">SUM(X71:AI71)</f>
        <v>17.61</v>
      </c>
      <c r="AK71" s="75">
        <v>1890</v>
      </c>
      <c r="AL71" s="25">
        <v>1890</v>
      </c>
      <c r="AM71" s="76">
        <f t="shared" ref="AM71:AM87" si="60">ROUND((I71/5/365*28),2)</f>
        <v>29</v>
      </c>
      <c r="AN71" s="76">
        <f t="shared" ref="AN71:AN87" si="61">ROUND((I71/5/365*31),2)</f>
        <v>32.1</v>
      </c>
      <c r="AO71" s="76">
        <f t="shared" ref="AO71:AO87" si="62">ROUND((I71/5/365*30),2)</f>
        <v>31.07</v>
      </c>
      <c r="AP71" s="76">
        <f t="shared" ref="AP71:AP87" si="63">ROUND((I71/5/365*31),2)</f>
        <v>32.1</v>
      </c>
      <c r="AQ71" s="76">
        <f t="shared" ref="AQ71:AQ87" si="64">ROUND((I71/5/365*30),2)</f>
        <v>31.07</v>
      </c>
      <c r="AR71" s="76">
        <f t="shared" ref="AR71:AR87" si="65">ROUND((I71/5/365*31),2)</f>
        <v>32.1</v>
      </c>
      <c r="AS71" s="76">
        <f t="shared" ref="AS71:AS87" si="66">ROUND((I71/5/365*31),2)</f>
        <v>32.1</v>
      </c>
      <c r="AT71" s="76">
        <f t="shared" ref="AT71:AT87" si="67">ROUND((I71/5/365*30),2)</f>
        <v>31.07</v>
      </c>
      <c r="AU71" s="76">
        <f t="shared" ref="AU71:AU87" si="68">ROUND((I71/5/365*31),2)</f>
        <v>32.1</v>
      </c>
      <c r="AV71" s="76">
        <f t="shared" ref="AV71:AV87" si="69">ROUND((I71/5/365*30),2)</f>
        <v>31.07</v>
      </c>
      <c r="AW71" s="76">
        <f t="shared" ref="AW71:AW87" si="70">ROUND((I71/5/365*31),2)</f>
        <v>32.1</v>
      </c>
      <c r="AX71" s="76">
        <f t="shared" ref="AX71:AX87" si="71">SUM(AL71:AW71)</f>
        <v>2235.8799999999997</v>
      </c>
      <c r="AY71" s="76">
        <f t="shared" ref="AY71:AY87" si="72">ROUND((AK71+AL71+AM71+AN71+AO71+AP71+AQ71+AR71+AS71+AT71+AU71+AV71+AW71),2)</f>
        <v>4125.88</v>
      </c>
      <c r="AZ71" s="76">
        <f t="shared" ref="AZ71:AZ87" si="73">ROUND((I71/5/365*31),2)</f>
        <v>32.1</v>
      </c>
      <c r="BA71" s="76">
        <f t="shared" ref="BA71:BA87" si="74">ROUND((I71/5/365*28),2)</f>
        <v>29</v>
      </c>
      <c r="BB71" s="76">
        <f t="shared" ref="BB71:BB87" si="75">ROUND((I71/5/365*31),2)</f>
        <v>32.1</v>
      </c>
      <c r="BC71" s="76">
        <f t="shared" ref="BC71:BC87" si="76">ROUND((I71/5/365*30),2)</f>
        <v>31.07</v>
      </c>
      <c r="BD71" s="76">
        <f t="shared" ref="BD71:BD87" si="77">ROUND((I71/5/365*31),2)</f>
        <v>32.1</v>
      </c>
      <c r="BE71" s="76">
        <f t="shared" ref="BE71:BE87" si="78">ROUND((I71/5/365*30),2)</f>
        <v>31.07</v>
      </c>
      <c r="BF71" s="76">
        <f t="shared" ref="BF71:BF87" si="79">ROUND((I71/5/365*31),2)</f>
        <v>32.1</v>
      </c>
      <c r="BG71" s="76">
        <f t="shared" ref="BG71:BG87" si="80">ROUND((I71/5/365*31),2)</f>
        <v>32.1</v>
      </c>
      <c r="BH71" s="76">
        <f t="shared" ref="BH71:BH87" si="81">ROUND((I71/5/365*30),2)</f>
        <v>31.07</v>
      </c>
      <c r="BI71" s="76">
        <f t="shared" ref="BI71:BI87" si="82">ROUND((I71/5/365*31),2)</f>
        <v>32.1</v>
      </c>
      <c r="BJ71" s="76">
        <f t="shared" ref="BJ71:BJ87" si="83">ROUND((I71/5/365*30),2)</f>
        <v>31.07</v>
      </c>
      <c r="BK71" s="76">
        <f t="shared" ref="BK71:BK87" si="84">ROUND((I71/5/365*31),2)</f>
        <v>32.1</v>
      </c>
      <c r="BL71" s="76">
        <f t="shared" ref="BL71:BL87" si="85">SUM(AZ71:BK71)</f>
        <v>377.98</v>
      </c>
      <c r="BM71" s="76">
        <f t="shared" ref="BM71:BM87" si="86">ROUND((AY71+BL71),2)</f>
        <v>4503.8599999999997</v>
      </c>
      <c r="BN71" s="76">
        <f t="shared" ref="BN71:BN87" si="87">ROUND((I71/5/365*31),2)</f>
        <v>32.1</v>
      </c>
      <c r="BO71" s="76">
        <f t="shared" ref="BO71:BO87" si="88">ROUND((I71/5/365*28),2)</f>
        <v>29</v>
      </c>
      <c r="BP71" s="76">
        <f t="shared" ref="BP71:BP87" si="89">ROUND((I71/5/365*31),2)</f>
        <v>32.1</v>
      </c>
      <c r="BQ71" s="76">
        <f t="shared" ref="BQ71:BQ87" si="90">ROUND((I71/5/365*30),2)</f>
        <v>31.07</v>
      </c>
      <c r="BR71" s="76">
        <f t="shared" ref="BR71:BR87" si="91">ROUND((I71/5/365*31),2)</f>
        <v>32.1</v>
      </c>
      <c r="BS71" s="76">
        <f t="shared" ref="BS71:BS87" si="92">ROUND((I71/5/365*30),2)</f>
        <v>31.07</v>
      </c>
      <c r="BT71" s="76">
        <f t="shared" ref="BT71:BT87" si="93">ROUND((I71/5/365*31),2)</f>
        <v>32.1</v>
      </c>
      <c r="BU71" s="76">
        <f t="shared" ref="BU71:BU87" si="94">ROUND((I71/5/365*31),2)</f>
        <v>32.1</v>
      </c>
      <c r="BV71" s="76">
        <f t="shared" ref="BV71:BV87" si="95">ROUND((I71/5/365*30),2)</f>
        <v>31.07</v>
      </c>
      <c r="BW71" s="76">
        <f t="shared" ref="BW71:BW87" si="96">ROUND((I71/5/365*31),2)</f>
        <v>32.1</v>
      </c>
      <c r="BX71" s="76">
        <f t="shared" ref="BX71:BX87" si="97">ROUND((I71/5/365*30),2)</f>
        <v>31.07</v>
      </c>
      <c r="BY71" s="76">
        <f t="shared" ref="BY71:BY87" si="98">ROUND((I71/5/365*31),2)</f>
        <v>32.1</v>
      </c>
      <c r="BZ71" s="76">
        <f t="shared" ref="BZ71:BZ87" si="99">SUM(BN71:BY71)</f>
        <v>377.98</v>
      </c>
      <c r="CA71" s="76">
        <f t="shared" ref="CA71:CA87" si="100">ROUND((BM71+BZ71),2)</f>
        <v>4881.84</v>
      </c>
      <c r="CB71" s="76">
        <f t="shared" ref="CB71:CB87" si="101">ROUND((I71/5/365*31),2)</f>
        <v>32.1</v>
      </c>
      <c r="CC71" s="76">
        <f t="shared" ref="CC71:CC87" si="102">ROUND((I71/5/365*29),2)</f>
        <v>30.03</v>
      </c>
      <c r="CD71" s="76">
        <f t="shared" ref="CD71:CD87" si="103">ROUND((I71/5/365*31),2)</f>
        <v>32.1</v>
      </c>
      <c r="CE71" s="76">
        <f t="shared" ref="CE71:CE87" si="104">ROUND((I71/5/365*30),2)</f>
        <v>31.07</v>
      </c>
      <c r="CF71" s="76">
        <f t="shared" ref="CF71:CF87" si="105">ROUND((I71/5/365*31),2)</f>
        <v>32.1</v>
      </c>
      <c r="CG71" s="76">
        <f t="shared" ref="CG71:CG87" si="106">ROUND((I71/5/365*30),2)</f>
        <v>31.07</v>
      </c>
      <c r="CH71" s="76">
        <f t="shared" ref="CH71:CH87" si="107">ROUND((I71/5/365*31),2)</f>
        <v>32.1</v>
      </c>
      <c r="CI71" s="76">
        <f t="shared" ref="CI71:CI87" si="108">ROUND((I71/5/365*31),2)</f>
        <v>32.1</v>
      </c>
      <c r="CJ71" s="76">
        <f t="shared" ref="CJ71:CJ87" si="109">ROUND((I71/5/365*30),2)</f>
        <v>31.07</v>
      </c>
      <c r="CK71" s="76">
        <f t="shared" ref="CK71:CK87" si="110">ROUND((I71/5/365*31),2)</f>
        <v>32.1</v>
      </c>
      <c r="CL71" s="76">
        <f t="shared" ref="CL71:CL87" si="111">ROUND((I71/5/365*30),2)</f>
        <v>31.07</v>
      </c>
      <c r="CM71" s="76">
        <f t="shared" ref="CM71:CM87" si="112">ROUND((I71/5/365*31),2)</f>
        <v>32.1</v>
      </c>
      <c r="CN71" s="76">
        <f t="shared" ref="CN71:CN87" si="113">SUM(CB71:CM71)</f>
        <v>379.01000000000005</v>
      </c>
      <c r="CO71" s="77">
        <f t="shared" ref="CO71:CO87" si="114">ROUND((CA71+CN71),2)</f>
        <v>5260.85</v>
      </c>
      <c r="CP71" s="76">
        <f t="shared" ref="CP71:CP87" si="115">ROUND((I71/5/365*31),2)</f>
        <v>32.1</v>
      </c>
      <c r="CQ71" s="76">
        <f t="shared" ref="CQ71:CQ87" si="116">ROUND((I71/5/365*28),2)</f>
        <v>29</v>
      </c>
      <c r="CR71" s="76">
        <f t="shared" ref="CR71:CR87" si="117">ROUND((I71/5/365*31),2)</f>
        <v>32.1</v>
      </c>
      <c r="CS71" s="76">
        <f t="shared" ref="CS71:CS87" si="118">ROUND((I71/5/365*30),2)</f>
        <v>31.07</v>
      </c>
      <c r="CT71" s="78">
        <f t="shared" ref="CT71:CT87" si="119">ROUND((I71/5/365*31),2)</f>
        <v>32.1</v>
      </c>
      <c r="CU71" s="76">
        <f t="shared" ref="CU71:CU87" si="120">ROUND((I71/5/365*30),2)</f>
        <v>31.07</v>
      </c>
      <c r="CV71" s="76">
        <f t="shared" ref="CV71:CV87" si="121">ROUND((I71/5/365*31),2)</f>
        <v>32.1</v>
      </c>
      <c r="CW71" s="76">
        <f t="shared" ref="CW71:CW87" si="122">ROUND((I71/5/365*31),2)</f>
        <v>32.1</v>
      </c>
      <c r="CX71" s="76">
        <f t="shared" ref="CX71:CX87" si="123">ROUND((I71/5/365*30),2)</f>
        <v>31.07</v>
      </c>
      <c r="CY71" s="76">
        <f t="shared" ref="CY71:CY87" si="124">ROUND((I71/5/365*31),2)</f>
        <v>32.1</v>
      </c>
      <c r="CZ71" s="76">
        <f t="shared" ref="CZ71:CZ87" si="125">ROUND((I71/5/365*30),2)</f>
        <v>31.07</v>
      </c>
      <c r="DA71" s="76">
        <v>13.56</v>
      </c>
      <c r="DB71" s="77">
        <f t="shared" ref="DB71:DB87" si="126">SUM(CP71:DA71)</f>
        <v>359.44</v>
      </c>
      <c r="DC71" s="77">
        <f t="shared" ref="DC71:DC87" si="127">ROUND((CO71+DB71),2)</f>
        <v>5620.29</v>
      </c>
      <c r="DD71" s="76"/>
      <c r="DE71" s="77"/>
      <c r="DF71" s="77"/>
      <c r="DG71" s="77"/>
      <c r="DH71" s="77"/>
      <c r="DI71" s="77"/>
      <c r="DJ71" s="77"/>
      <c r="DK71" s="77"/>
      <c r="DL71" s="77"/>
      <c r="DM71" s="77"/>
      <c r="DN71" s="77"/>
      <c r="DO71" s="77"/>
      <c r="DP71" s="77"/>
      <c r="DQ71" s="76">
        <f t="shared" ref="DQ71:DQ87" si="128">ROUND((CO71+CP71+CQ71+CR71+CS71+CT71+CU71+CV71+CW71+CX71+CY71+CZ71+DA71),2)</f>
        <v>5620.29</v>
      </c>
      <c r="DR71" s="76">
        <f t="shared" ref="DR71:DR87" si="129">SUM(G71-DQ71)</f>
        <v>-3520.29</v>
      </c>
    </row>
    <row r="72" spans="2:122" s="26" customFormat="1" ht="32.25" customHeight="1" x14ac:dyDescent="0.25">
      <c r="B72" s="71">
        <v>41257</v>
      </c>
      <c r="C72" s="72" t="s">
        <v>135</v>
      </c>
      <c r="D72" s="73" t="s">
        <v>213</v>
      </c>
      <c r="E72" s="74" t="s">
        <v>214</v>
      </c>
      <c r="F72" s="74" t="s">
        <v>215</v>
      </c>
      <c r="G72" s="75">
        <v>2100</v>
      </c>
      <c r="H72" s="75">
        <f t="shared" si="43"/>
        <v>210</v>
      </c>
      <c r="I72" s="75">
        <f t="shared" si="44"/>
        <v>1890</v>
      </c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>
        <f t="shared" si="58"/>
        <v>0</v>
      </c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>
        <f>ROUND((I72/5/365*17),2)</f>
        <v>17.61</v>
      </c>
      <c r="AJ72" s="75">
        <f t="shared" si="59"/>
        <v>17.61</v>
      </c>
      <c r="AK72" s="75">
        <v>1890</v>
      </c>
      <c r="AL72" s="25">
        <v>1890</v>
      </c>
      <c r="AM72" s="76">
        <f t="shared" si="60"/>
        <v>29</v>
      </c>
      <c r="AN72" s="76">
        <f t="shared" si="61"/>
        <v>32.1</v>
      </c>
      <c r="AO72" s="76">
        <f t="shared" si="62"/>
        <v>31.07</v>
      </c>
      <c r="AP72" s="76">
        <f t="shared" si="63"/>
        <v>32.1</v>
      </c>
      <c r="AQ72" s="76">
        <f t="shared" si="64"/>
        <v>31.07</v>
      </c>
      <c r="AR72" s="76">
        <f t="shared" si="65"/>
        <v>32.1</v>
      </c>
      <c r="AS72" s="76">
        <f t="shared" si="66"/>
        <v>32.1</v>
      </c>
      <c r="AT72" s="76">
        <f t="shared" si="67"/>
        <v>31.07</v>
      </c>
      <c r="AU72" s="76">
        <f t="shared" si="68"/>
        <v>32.1</v>
      </c>
      <c r="AV72" s="76">
        <f t="shared" si="69"/>
        <v>31.07</v>
      </c>
      <c r="AW72" s="76">
        <f t="shared" si="70"/>
        <v>32.1</v>
      </c>
      <c r="AX72" s="76">
        <f t="shared" si="71"/>
        <v>2235.8799999999997</v>
      </c>
      <c r="AY72" s="76">
        <f t="shared" si="72"/>
        <v>4125.88</v>
      </c>
      <c r="AZ72" s="76">
        <f t="shared" si="73"/>
        <v>32.1</v>
      </c>
      <c r="BA72" s="76">
        <f t="shared" si="74"/>
        <v>29</v>
      </c>
      <c r="BB72" s="76">
        <f t="shared" si="75"/>
        <v>32.1</v>
      </c>
      <c r="BC72" s="76">
        <f t="shared" si="76"/>
        <v>31.07</v>
      </c>
      <c r="BD72" s="76">
        <f t="shared" si="77"/>
        <v>32.1</v>
      </c>
      <c r="BE72" s="76">
        <f t="shared" si="78"/>
        <v>31.07</v>
      </c>
      <c r="BF72" s="76">
        <f t="shared" si="79"/>
        <v>32.1</v>
      </c>
      <c r="BG72" s="76">
        <f t="shared" si="80"/>
        <v>32.1</v>
      </c>
      <c r="BH72" s="76">
        <f t="shared" si="81"/>
        <v>31.07</v>
      </c>
      <c r="BI72" s="76">
        <f t="shared" si="82"/>
        <v>32.1</v>
      </c>
      <c r="BJ72" s="76">
        <f t="shared" si="83"/>
        <v>31.07</v>
      </c>
      <c r="BK72" s="76">
        <f t="shared" si="84"/>
        <v>32.1</v>
      </c>
      <c r="BL72" s="76">
        <f t="shared" si="85"/>
        <v>377.98</v>
      </c>
      <c r="BM72" s="76">
        <f t="shared" si="86"/>
        <v>4503.8599999999997</v>
      </c>
      <c r="BN72" s="76">
        <f t="shared" si="87"/>
        <v>32.1</v>
      </c>
      <c r="BO72" s="76">
        <f t="shared" si="88"/>
        <v>29</v>
      </c>
      <c r="BP72" s="76">
        <f t="shared" si="89"/>
        <v>32.1</v>
      </c>
      <c r="BQ72" s="76">
        <f t="shared" si="90"/>
        <v>31.07</v>
      </c>
      <c r="BR72" s="76">
        <f t="shared" si="91"/>
        <v>32.1</v>
      </c>
      <c r="BS72" s="76">
        <f t="shared" si="92"/>
        <v>31.07</v>
      </c>
      <c r="BT72" s="76">
        <f t="shared" si="93"/>
        <v>32.1</v>
      </c>
      <c r="BU72" s="76">
        <f t="shared" si="94"/>
        <v>32.1</v>
      </c>
      <c r="BV72" s="76">
        <f t="shared" si="95"/>
        <v>31.07</v>
      </c>
      <c r="BW72" s="76">
        <f t="shared" si="96"/>
        <v>32.1</v>
      </c>
      <c r="BX72" s="76">
        <f t="shared" si="97"/>
        <v>31.07</v>
      </c>
      <c r="BY72" s="76">
        <f t="shared" si="98"/>
        <v>32.1</v>
      </c>
      <c r="BZ72" s="76">
        <f t="shared" si="99"/>
        <v>377.98</v>
      </c>
      <c r="CA72" s="76">
        <f t="shared" si="100"/>
        <v>4881.84</v>
      </c>
      <c r="CB72" s="76">
        <f t="shared" si="101"/>
        <v>32.1</v>
      </c>
      <c r="CC72" s="76">
        <f t="shared" si="102"/>
        <v>30.03</v>
      </c>
      <c r="CD72" s="76">
        <f t="shared" si="103"/>
        <v>32.1</v>
      </c>
      <c r="CE72" s="76">
        <f t="shared" si="104"/>
        <v>31.07</v>
      </c>
      <c r="CF72" s="76">
        <f t="shared" si="105"/>
        <v>32.1</v>
      </c>
      <c r="CG72" s="76">
        <f t="shared" si="106"/>
        <v>31.07</v>
      </c>
      <c r="CH72" s="76">
        <f t="shared" si="107"/>
        <v>32.1</v>
      </c>
      <c r="CI72" s="76">
        <f t="shared" si="108"/>
        <v>32.1</v>
      </c>
      <c r="CJ72" s="76">
        <f t="shared" si="109"/>
        <v>31.07</v>
      </c>
      <c r="CK72" s="76">
        <f t="shared" si="110"/>
        <v>32.1</v>
      </c>
      <c r="CL72" s="76">
        <f t="shared" si="111"/>
        <v>31.07</v>
      </c>
      <c r="CM72" s="76">
        <f t="shared" si="112"/>
        <v>32.1</v>
      </c>
      <c r="CN72" s="76">
        <f t="shared" si="113"/>
        <v>379.01000000000005</v>
      </c>
      <c r="CO72" s="77">
        <f t="shared" si="114"/>
        <v>5260.85</v>
      </c>
      <c r="CP72" s="76">
        <f t="shared" si="115"/>
        <v>32.1</v>
      </c>
      <c r="CQ72" s="76">
        <f t="shared" si="116"/>
        <v>29</v>
      </c>
      <c r="CR72" s="76">
        <f t="shared" si="117"/>
        <v>32.1</v>
      </c>
      <c r="CS72" s="76">
        <f t="shared" si="118"/>
        <v>31.07</v>
      </c>
      <c r="CT72" s="78">
        <f t="shared" si="119"/>
        <v>32.1</v>
      </c>
      <c r="CU72" s="76">
        <f t="shared" si="120"/>
        <v>31.07</v>
      </c>
      <c r="CV72" s="76">
        <f t="shared" si="121"/>
        <v>32.1</v>
      </c>
      <c r="CW72" s="76">
        <f t="shared" si="122"/>
        <v>32.1</v>
      </c>
      <c r="CX72" s="76">
        <f t="shared" si="123"/>
        <v>31.07</v>
      </c>
      <c r="CY72" s="76">
        <f t="shared" si="124"/>
        <v>32.1</v>
      </c>
      <c r="CZ72" s="76">
        <f t="shared" si="125"/>
        <v>31.07</v>
      </c>
      <c r="DA72" s="76">
        <v>13.56</v>
      </c>
      <c r="DB72" s="77">
        <f t="shared" si="126"/>
        <v>359.44</v>
      </c>
      <c r="DC72" s="77">
        <f t="shared" si="127"/>
        <v>5620.29</v>
      </c>
      <c r="DD72" s="76"/>
      <c r="DE72" s="77"/>
      <c r="DF72" s="77"/>
      <c r="DG72" s="77"/>
      <c r="DH72" s="77"/>
      <c r="DI72" s="77"/>
      <c r="DJ72" s="77"/>
      <c r="DK72" s="77"/>
      <c r="DL72" s="77"/>
      <c r="DM72" s="77"/>
      <c r="DN72" s="77"/>
      <c r="DO72" s="77"/>
      <c r="DP72" s="77"/>
      <c r="DQ72" s="76">
        <f t="shared" si="128"/>
        <v>5620.29</v>
      </c>
      <c r="DR72" s="76">
        <f t="shared" si="129"/>
        <v>-3520.29</v>
      </c>
    </row>
    <row r="73" spans="2:122" s="26" customFormat="1" ht="29.25" customHeight="1" x14ac:dyDescent="0.25">
      <c r="B73" s="71">
        <v>41257</v>
      </c>
      <c r="C73" s="79" t="s">
        <v>216</v>
      </c>
      <c r="D73" s="79" t="s">
        <v>217</v>
      </c>
      <c r="E73" s="74" t="s">
        <v>76</v>
      </c>
      <c r="F73" s="74" t="s">
        <v>218</v>
      </c>
      <c r="G73" s="75">
        <v>1089</v>
      </c>
      <c r="H73" s="75">
        <f t="shared" si="43"/>
        <v>108.9</v>
      </c>
      <c r="I73" s="75">
        <f t="shared" si="44"/>
        <v>980.1</v>
      </c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>
        <f t="shared" si="58"/>
        <v>0</v>
      </c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>
        <f>ROUND((I73/5/365*17),2)</f>
        <v>9.1300000000000008</v>
      </c>
      <c r="AJ73" s="75">
        <f t="shared" si="59"/>
        <v>9.1300000000000008</v>
      </c>
      <c r="AK73" s="75">
        <v>980.1</v>
      </c>
      <c r="AL73" s="75">
        <v>980.1</v>
      </c>
      <c r="AM73" s="76">
        <f t="shared" si="60"/>
        <v>15.04</v>
      </c>
      <c r="AN73" s="76">
        <f t="shared" si="61"/>
        <v>16.649999999999999</v>
      </c>
      <c r="AO73" s="76">
        <f t="shared" si="62"/>
        <v>16.11</v>
      </c>
      <c r="AP73" s="76">
        <f t="shared" si="63"/>
        <v>16.649999999999999</v>
      </c>
      <c r="AQ73" s="76">
        <f t="shared" si="64"/>
        <v>16.11</v>
      </c>
      <c r="AR73" s="76">
        <f t="shared" si="65"/>
        <v>16.649999999999999</v>
      </c>
      <c r="AS73" s="76">
        <f t="shared" si="66"/>
        <v>16.649999999999999</v>
      </c>
      <c r="AT73" s="76">
        <f t="shared" si="67"/>
        <v>16.11</v>
      </c>
      <c r="AU73" s="76">
        <f t="shared" si="68"/>
        <v>16.649999999999999</v>
      </c>
      <c r="AV73" s="76">
        <f t="shared" si="69"/>
        <v>16.11</v>
      </c>
      <c r="AW73" s="76">
        <f t="shared" si="70"/>
        <v>16.649999999999999</v>
      </c>
      <c r="AX73" s="76">
        <f t="shared" si="71"/>
        <v>1159.48</v>
      </c>
      <c r="AY73" s="76">
        <f t="shared" si="72"/>
        <v>2139.58</v>
      </c>
      <c r="AZ73" s="76">
        <f t="shared" si="73"/>
        <v>16.649999999999999</v>
      </c>
      <c r="BA73" s="76">
        <f t="shared" si="74"/>
        <v>15.04</v>
      </c>
      <c r="BB73" s="76">
        <f t="shared" si="75"/>
        <v>16.649999999999999</v>
      </c>
      <c r="BC73" s="76">
        <f t="shared" si="76"/>
        <v>16.11</v>
      </c>
      <c r="BD73" s="76">
        <f t="shared" si="77"/>
        <v>16.649999999999999</v>
      </c>
      <c r="BE73" s="76">
        <f t="shared" si="78"/>
        <v>16.11</v>
      </c>
      <c r="BF73" s="76">
        <f t="shared" si="79"/>
        <v>16.649999999999999</v>
      </c>
      <c r="BG73" s="76">
        <f t="shared" si="80"/>
        <v>16.649999999999999</v>
      </c>
      <c r="BH73" s="76">
        <f t="shared" si="81"/>
        <v>16.11</v>
      </c>
      <c r="BI73" s="76">
        <f t="shared" si="82"/>
        <v>16.649999999999999</v>
      </c>
      <c r="BJ73" s="76">
        <f t="shared" si="83"/>
        <v>16.11</v>
      </c>
      <c r="BK73" s="76">
        <f t="shared" si="84"/>
        <v>16.649999999999999</v>
      </c>
      <c r="BL73" s="76">
        <f t="shared" si="85"/>
        <v>196.03</v>
      </c>
      <c r="BM73" s="76">
        <f t="shared" si="86"/>
        <v>2335.61</v>
      </c>
      <c r="BN73" s="76">
        <f t="shared" si="87"/>
        <v>16.649999999999999</v>
      </c>
      <c r="BO73" s="76">
        <f t="shared" si="88"/>
        <v>15.04</v>
      </c>
      <c r="BP73" s="76">
        <f t="shared" si="89"/>
        <v>16.649999999999999</v>
      </c>
      <c r="BQ73" s="76">
        <f t="shared" si="90"/>
        <v>16.11</v>
      </c>
      <c r="BR73" s="76">
        <f t="shared" si="91"/>
        <v>16.649999999999999</v>
      </c>
      <c r="BS73" s="76">
        <f t="shared" si="92"/>
        <v>16.11</v>
      </c>
      <c r="BT73" s="76">
        <f t="shared" si="93"/>
        <v>16.649999999999999</v>
      </c>
      <c r="BU73" s="76">
        <f t="shared" si="94"/>
        <v>16.649999999999999</v>
      </c>
      <c r="BV73" s="76">
        <f t="shared" si="95"/>
        <v>16.11</v>
      </c>
      <c r="BW73" s="76">
        <f t="shared" si="96"/>
        <v>16.649999999999999</v>
      </c>
      <c r="BX73" s="76">
        <f t="shared" si="97"/>
        <v>16.11</v>
      </c>
      <c r="BY73" s="76">
        <f t="shared" si="98"/>
        <v>16.649999999999999</v>
      </c>
      <c r="BZ73" s="76">
        <f t="shared" si="99"/>
        <v>196.03</v>
      </c>
      <c r="CA73" s="76">
        <f t="shared" si="100"/>
        <v>2531.64</v>
      </c>
      <c r="CB73" s="76">
        <f t="shared" si="101"/>
        <v>16.649999999999999</v>
      </c>
      <c r="CC73" s="76">
        <f t="shared" si="102"/>
        <v>15.57</v>
      </c>
      <c r="CD73" s="76">
        <f t="shared" si="103"/>
        <v>16.649999999999999</v>
      </c>
      <c r="CE73" s="76">
        <f t="shared" si="104"/>
        <v>16.11</v>
      </c>
      <c r="CF73" s="76">
        <f t="shared" si="105"/>
        <v>16.649999999999999</v>
      </c>
      <c r="CG73" s="76">
        <f t="shared" si="106"/>
        <v>16.11</v>
      </c>
      <c r="CH73" s="76">
        <f t="shared" si="107"/>
        <v>16.649999999999999</v>
      </c>
      <c r="CI73" s="76">
        <f t="shared" si="108"/>
        <v>16.649999999999999</v>
      </c>
      <c r="CJ73" s="76">
        <f t="shared" si="109"/>
        <v>16.11</v>
      </c>
      <c r="CK73" s="76">
        <f t="shared" si="110"/>
        <v>16.649999999999999</v>
      </c>
      <c r="CL73" s="76">
        <f t="shared" si="111"/>
        <v>16.11</v>
      </c>
      <c r="CM73" s="76">
        <f t="shared" si="112"/>
        <v>16.649999999999999</v>
      </c>
      <c r="CN73" s="76">
        <f t="shared" si="113"/>
        <v>196.55999999999997</v>
      </c>
      <c r="CO73" s="77">
        <f t="shared" si="114"/>
        <v>2728.2</v>
      </c>
      <c r="CP73" s="76">
        <f t="shared" si="115"/>
        <v>16.649999999999999</v>
      </c>
      <c r="CQ73" s="76">
        <f t="shared" si="116"/>
        <v>15.04</v>
      </c>
      <c r="CR73" s="76">
        <f t="shared" si="117"/>
        <v>16.649999999999999</v>
      </c>
      <c r="CS73" s="76">
        <f t="shared" si="118"/>
        <v>16.11</v>
      </c>
      <c r="CT73" s="78">
        <f t="shared" si="119"/>
        <v>16.649999999999999</v>
      </c>
      <c r="CU73" s="76">
        <f t="shared" si="120"/>
        <v>16.11</v>
      </c>
      <c r="CV73" s="76">
        <f t="shared" si="121"/>
        <v>16.649999999999999</v>
      </c>
      <c r="CW73" s="76">
        <f t="shared" si="122"/>
        <v>16.649999999999999</v>
      </c>
      <c r="CX73" s="76">
        <f t="shared" si="123"/>
        <v>16.11</v>
      </c>
      <c r="CY73" s="76">
        <f t="shared" si="124"/>
        <v>16.649999999999999</v>
      </c>
      <c r="CZ73" s="76">
        <f t="shared" si="125"/>
        <v>16.11</v>
      </c>
      <c r="DA73" s="76">
        <v>6.94</v>
      </c>
      <c r="DB73" s="77">
        <f t="shared" si="126"/>
        <v>186.32</v>
      </c>
      <c r="DC73" s="77">
        <f t="shared" si="127"/>
        <v>2914.52</v>
      </c>
      <c r="DD73" s="76"/>
      <c r="DE73" s="77"/>
      <c r="DF73" s="77"/>
      <c r="DG73" s="77"/>
      <c r="DH73" s="77"/>
      <c r="DI73" s="77"/>
      <c r="DJ73" s="77"/>
      <c r="DK73" s="77"/>
      <c r="DL73" s="77"/>
      <c r="DM73" s="77"/>
      <c r="DN73" s="77"/>
      <c r="DO73" s="77"/>
      <c r="DP73" s="77"/>
      <c r="DQ73" s="76">
        <f t="shared" si="128"/>
        <v>2914.52</v>
      </c>
      <c r="DR73" s="76">
        <f t="shared" si="129"/>
        <v>-1825.52</v>
      </c>
    </row>
    <row r="74" spans="2:122" s="26" customFormat="1" ht="24.75" x14ac:dyDescent="0.25">
      <c r="B74" s="71">
        <v>41257</v>
      </c>
      <c r="C74" s="72" t="s">
        <v>204</v>
      </c>
      <c r="D74" s="72" t="s">
        <v>219</v>
      </c>
      <c r="E74" s="74" t="s">
        <v>76</v>
      </c>
      <c r="F74" s="74" t="s">
        <v>220</v>
      </c>
      <c r="G74" s="75">
        <v>649</v>
      </c>
      <c r="H74" s="75">
        <f t="shared" si="43"/>
        <v>64.900000000000006</v>
      </c>
      <c r="I74" s="75">
        <f t="shared" si="44"/>
        <v>584.1</v>
      </c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>
        <f t="shared" si="58"/>
        <v>0</v>
      </c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>
        <f>ROUND((I74/5/365*17),2)</f>
        <v>5.44</v>
      </c>
      <c r="AJ74" s="75">
        <f t="shared" si="59"/>
        <v>5.44</v>
      </c>
      <c r="AK74" s="75">
        <v>584.1</v>
      </c>
      <c r="AL74" s="75">
        <v>584.1</v>
      </c>
      <c r="AM74" s="76">
        <f t="shared" si="60"/>
        <v>8.9600000000000009</v>
      </c>
      <c r="AN74" s="76">
        <f t="shared" si="61"/>
        <v>9.92</v>
      </c>
      <c r="AO74" s="76">
        <f t="shared" si="62"/>
        <v>9.6</v>
      </c>
      <c r="AP74" s="76">
        <f t="shared" si="63"/>
        <v>9.92</v>
      </c>
      <c r="AQ74" s="76">
        <f t="shared" si="64"/>
        <v>9.6</v>
      </c>
      <c r="AR74" s="76">
        <f t="shared" si="65"/>
        <v>9.92</v>
      </c>
      <c r="AS74" s="76">
        <f t="shared" si="66"/>
        <v>9.92</v>
      </c>
      <c r="AT74" s="76">
        <f t="shared" si="67"/>
        <v>9.6</v>
      </c>
      <c r="AU74" s="76">
        <f t="shared" si="68"/>
        <v>9.92</v>
      </c>
      <c r="AV74" s="76">
        <f t="shared" si="69"/>
        <v>9.6</v>
      </c>
      <c r="AW74" s="76">
        <f t="shared" si="70"/>
        <v>9.92</v>
      </c>
      <c r="AX74" s="76">
        <f t="shared" si="71"/>
        <v>690.9799999999999</v>
      </c>
      <c r="AY74" s="76">
        <f t="shared" si="72"/>
        <v>1275.08</v>
      </c>
      <c r="AZ74" s="76">
        <f t="shared" si="73"/>
        <v>9.92</v>
      </c>
      <c r="BA74" s="76">
        <f t="shared" si="74"/>
        <v>8.9600000000000009</v>
      </c>
      <c r="BB74" s="76">
        <f t="shared" si="75"/>
        <v>9.92</v>
      </c>
      <c r="BC74" s="76">
        <f t="shared" si="76"/>
        <v>9.6</v>
      </c>
      <c r="BD74" s="76">
        <f t="shared" si="77"/>
        <v>9.92</v>
      </c>
      <c r="BE74" s="76">
        <f t="shared" si="78"/>
        <v>9.6</v>
      </c>
      <c r="BF74" s="76">
        <f t="shared" si="79"/>
        <v>9.92</v>
      </c>
      <c r="BG74" s="76">
        <f t="shared" si="80"/>
        <v>9.92</v>
      </c>
      <c r="BH74" s="76">
        <f t="shared" si="81"/>
        <v>9.6</v>
      </c>
      <c r="BI74" s="76">
        <f t="shared" si="82"/>
        <v>9.92</v>
      </c>
      <c r="BJ74" s="76">
        <f t="shared" si="83"/>
        <v>9.6</v>
      </c>
      <c r="BK74" s="76">
        <f t="shared" si="84"/>
        <v>9.92</v>
      </c>
      <c r="BL74" s="76">
        <f t="shared" si="85"/>
        <v>116.8</v>
      </c>
      <c r="BM74" s="76">
        <f t="shared" si="86"/>
        <v>1391.88</v>
      </c>
      <c r="BN74" s="76">
        <f t="shared" si="87"/>
        <v>9.92</v>
      </c>
      <c r="BO74" s="76">
        <f t="shared" si="88"/>
        <v>8.9600000000000009</v>
      </c>
      <c r="BP74" s="76">
        <f t="shared" si="89"/>
        <v>9.92</v>
      </c>
      <c r="BQ74" s="76">
        <f t="shared" si="90"/>
        <v>9.6</v>
      </c>
      <c r="BR74" s="76">
        <f t="shared" si="91"/>
        <v>9.92</v>
      </c>
      <c r="BS74" s="76">
        <f t="shared" si="92"/>
        <v>9.6</v>
      </c>
      <c r="BT74" s="76">
        <f t="shared" si="93"/>
        <v>9.92</v>
      </c>
      <c r="BU74" s="76">
        <f t="shared" si="94"/>
        <v>9.92</v>
      </c>
      <c r="BV74" s="76">
        <f t="shared" si="95"/>
        <v>9.6</v>
      </c>
      <c r="BW74" s="76">
        <f t="shared" si="96"/>
        <v>9.92</v>
      </c>
      <c r="BX74" s="76">
        <f t="shared" si="97"/>
        <v>9.6</v>
      </c>
      <c r="BY74" s="76">
        <f t="shared" si="98"/>
        <v>9.92</v>
      </c>
      <c r="BZ74" s="76">
        <f t="shared" si="99"/>
        <v>116.8</v>
      </c>
      <c r="CA74" s="76">
        <f t="shared" si="100"/>
        <v>1508.68</v>
      </c>
      <c r="CB74" s="76">
        <f t="shared" si="101"/>
        <v>9.92</v>
      </c>
      <c r="CC74" s="76">
        <f t="shared" si="102"/>
        <v>9.2799999999999994</v>
      </c>
      <c r="CD74" s="76">
        <f t="shared" si="103"/>
        <v>9.92</v>
      </c>
      <c r="CE74" s="76">
        <f t="shared" si="104"/>
        <v>9.6</v>
      </c>
      <c r="CF74" s="76">
        <f t="shared" si="105"/>
        <v>9.92</v>
      </c>
      <c r="CG74" s="76">
        <f t="shared" si="106"/>
        <v>9.6</v>
      </c>
      <c r="CH74" s="76">
        <f t="shared" si="107"/>
        <v>9.92</v>
      </c>
      <c r="CI74" s="76">
        <f t="shared" si="108"/>
        <v>9.92</v>
      </c>
      <c r="CJ74" s="76">
        <f t="shared" si="109"/>
        <v>9.6</v>
      </c>
      <c r="CK74" s="76">
        <f t="shared" si="110"/>
        <v>9.92</v>
      </c>
      <c r="CL74" s="76">
        <f t="shared" si="111"/>
        <v>9.6</v>
      </c>
      <c r="CM74" s="76">
        <f t="shared" si="112"/>
        <v>9.92</v>
      </c>
      <c r="CN74" s="76">
        <f t="shared" si="113"/>
        <v>117.11999999999999</v>
      </c>
      <c r="CO74" s="77">
        <f t="shared" si="114"/>
        <v>1625.8</v>
      </c>
      <c r="CP74" s="76">
        <f t="shared" si="115"/>
        <v>9.92</v>
      </c>
      <c r="CQ74" s="76">
        <f t="shared" si="116"/>
        <v>8.9600000000000009</v>
      </c>
      <c r="CR74" s="76">
        <f t="shared" si="117"/>
        <v>9.92</v>
      </c>
      <c r="CS74" s="76">
        <f t="shared" si="118"/>
        <v>9.6</v>
      </c>
      <c r="CT74" s="78">
        <f t="shared" si="119"/>
        <v>9.92</v>
      </c>
      <c r="CU74" s="76">
        <f t="shared" si="120"/>
        <v>9.6</v>
      </c>
      <c r="CV74" s="76">
        <f t="shared" si="121"/>
        <v>9.92</v>
      </c>
      <c r="CW74" s="76">
        <f t="shared" si="122"/>
        <v>9.92</v>
      </c>
      <c r="CX74" s="76">
        <f t="shared" si="123"/>
        <v>9.6</v>
      </c>
      <c r="CY74" s="76">
        <f t="shared" si="124"/>
        <v>9.92</v>
      </c>
      <c r="CZ74" s="76">
        <f t="shared" si="125"/>
        <v>9.6</v>
      </c>
      <c r="DA74" s="76">
        <v>4.26</v>
      </c>
      <c r="DB74" s="77">
        <f t="shared" si="126"/>
        <v>111.14</v>
      </c>
      <c r="DC74" s="77">
        <f t="shared" si="127"/>
        <v>1736.94</v>
      </c>
      <c r="DD74" s="76"/>
      <c r="DE74" s="77"/>
      <c r="DF74" s="77"/>
      <c r="DG74" s="77"/>
      <c r="DH74" s="77"/>
      <c r="DI74" s="77"/>
      <c r="DJ74" s="77"/>
      <c r="DK74" s="77"/>
      <c r="DL74" s="77"/>
      <c r="DM74" s="77"/>
      <c r="DN74" s="77"/>
      <c r="DO74" s="77"/>
      <c r="DP74" s="77"/>
      <c r="DQ74" s="76">
        <f t="shared" si="128"/>
        <v>1736.94</v>
      </c>
      <c r="DR74" s="76">
        <f t="shared" si="129"/>
        <v>-1087.94</v>
      </c>
    </row>
    <row r="75" spans="2:122" s="26" customFormat="1" ht="42.75" customHeight="1" x14ac:dyDescent="0.25">
      <c r="B75" s="71">
        <v>41262</v>
      </c>
      <c r="C75" s="72" t="s">
        <v>135</v>
      </c>
      <c r="D75" s="73" t="s">
        <v>221</v>
      </c>
      <c r="E75" s="74" t="s">
        <v>222</v>
      </c>
      <c r="F75" s="74" t="s">
        <v>223</v>
      </c>
      <c r="G75" s="75">
        <v>1990</v>
      </c>
      <c r="H75" s="75">
        <f t="shared" si="43"/>
        <v>199</v>
      </c>
      <c r="I75" s="75">
        <f t="shared" si="44"/>
        <v>1791</v>
      </c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>
        <f t="shared" si="58"/>
        <v>0</v>
      </c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>
        <f t="shared" ref="AI75:AI86" si="130">ROUND((I75/5/365*12),2)</f>
        <v>11.78</v>
      </c>
      <c r="AJ75" s="75">
        <f t="shared" si="59"/>
        <v>11.78</v>
      </c>
      <c r="AK75" s="75">
        <v>1791</v>
      </c>
      <c r="AL75" s="75">
        <v>1791</v>
      </c>
      <c r="AM75" s="76">
        <f t="shared" si="60"/>
        <v>27.48</v>
      </c>
      <c r="AN75" s="76">
        <f t="shared" si="61"/>
        <v>30.42</v>
      </c>
      <c r="AO75" s="76">
        <f t="shared" si="62"/>
        <v>29.44</v>
      </c>
      <c r="AP75" s="76">
        <f t="shared" si="63"/>
        <v>30.42</v>
      </c>
      <c r="AQ75" s="76">
        <f t="shared" si="64"/>
        <v>29.44</v>
      </c>
      <c r="AR75" s="76">
        <f t="shared" si="65"/>
        <v>30.42</v>
      </c>
      <c r="AS75" s="76">
        <f t="shared" si="66"/>
        <v>30.42</v>
      </c>
      <c r="AT75" s="76">
        <f t="shared" si="67"/>
        <v>29.44</v>
      </c>
      <c r="AU75" s="76">
        <f t="shared" si="68"/>
        <v>30.42</v>
      </c>
      <c r="AV75" s="76">
        <f t="shared" si="69"/>
        <v>29.44</v>
      </c>
      <c r="AW75" s="76">
        <f t="shared" si="70"/>
        <v>30.42</v>
      </c>
      <c r="AX75" s="76">
        <f t="shared" si="71"/>
        <v>2118.7600000000007</v>
      </c>
      <c r="AY75" s="76">
        <f t="shared" si="72"/>
        <v>3909.76</v>
      </c>
      <c r="AZ75" s="76">
        <f t="shared" si="73"/>
        <v>30.42</v>
      </c>
      <c r="BA75" s="76">
        <f t="shared" si="74"/>
        <v>27.48</v>
      </c>
      <c r="BB75" s="76">
        <f t="shared" si="75"/>
        <v>30.42</v>
      </c>
      <c r="BC75" s="76">
        <f t="shared" si="76"/>
        <v>29.44</v>
      </c>
      <c r="BD75" s="76">
        <f t="shared" si="77"/>
        <v>30.42</v>
      </c>
      <c r="BE75" s="76">
        <f t="shared" si="78"/>
        <v>29.44</v>
      </c>
      <c r="BF75" s="76">
        <f t="shared" si="79"/>
        <v>30.42</v>
      </c>
      <c r="BG75" s="76">
        <f t="shared" si="80"/>
        <v>30.42</v>
      </c>
      <c r="BH75" s="76">
        <f t="shared" si="81"/>
        <v>29.44</v>
      </c>
      <c r="BI75" s="76">
        <f t="shared" si="82"/>
        <v>30.42</v>
      </c>
      <c r="BJ75" s="76">
        <f t="shared" si="83"/>
        <v>29.44</v>
      </c>
      <c r="BK75" s="76">
        <f t="shared" si="84"/>
        <v>30.42</v>
      </c>
      <c r="BL75" s="76">
        <f t="shared" si="85"/>
        <v>358.18000000000006</v>
      </c>
      <c r="BM75" s="76">
        <f t="shared" si="86"/>
        <v>4267.9399999999996</v>
      </c>
      <c r="BN75" s="76">
        <f t="shared" si="87"/>
        <v>30.42</v>
      </c>
      <c r="BO75" s="76">
        <f t="shared" si="88"/>
        <v>27.48</v>
      </c>
      <c r="BP75" s="76">
        <f t="shared" si="89"/>
        <v>30.42</v>
      </c>
      <c r="BQ75" s="76">
        <f t="shared" si="90"/>
        <v>29.44</v>
      </c>
      <c r="BR75" s="76">
        <f t="shared" si="91"/>
        <v>30.42</v>
      </c>
      <c r="BS75" s="76">
        <f t="shared" si="92"/>
        <v>29.44</v>
      </c>
      <c r="BT75" s="76">
        <f t="shared" si="93"/>
        <v>30.42</v>
      </c>
      <c r="BU75" s="76">
        <f t="shared" si="94"/>
        <v>30.42</v>
      </c>
      <c r="BV75" s="76">
        <f t="shared" si="95"/>
        <v>29.44</v>
      </c>
      <c r="BW75" s="76">
        <f t="shared" si="96"/>
        <v>30.42</v>
      </c>
      <c r="BX75" s="76">
        <f t="shared" si="97"/>
        <v>29.44</v>
      </c>
      <c r="BY75" s="76">
        <f t="shared" si="98"/>
        <v>30.42</v>
      </c>
      <c r="BZ75" s="76">
        <f t="shared" si="99"/>
        <v>358.18000000000006</v>
      </c>
      <c r="CA75" s="76">
        <f t="shared" si="100"/>
        <v>4626.12</v>
      </c>
      <c r="CB75" s="76">
        <f t="shared" si="101"/>
        <v>30.42</v>
      </c>
      <c r="CC75" s="76">
        <f t="shared" si="102"/>
        <v>28.46</v>
      </c>
      <c r="CD75" s="76">
        <f t="shared" si="103"/>
        <v>30.42</v>
      </c>
      <c r="CE75" s="76">
        <f t="shared" si="104"/>
        <v>29.44</v>
      </c>
      <c r="CF75" s="76">
        <f t="shared" si="105"/>
        <v>30.42</v>
      </c>
      <c r="CG75" s="76">
        <f t="shared" si="106"/>
        <v>29.44</v>
      </c>
      <c r="CH75" s="76">
        <f t="shared" si="107"/>
        <v>30.42</v>
      </c>
      <c r="CI75" s="76">
        <f t="shared" si="108"/>
        <v>30.42</v>
      </c>
      <c r="CJ75" s="76">
        <f t="shared" si="109"/>
        <v>29.44</v>
      </c>
      <c r="CK75" s="76">
        <f t="shared" si="110"/>
        <v>30.42</v>
      </c>
      <c r="CL75" s="76">
        <f t="shared" si="111"/>
        <v>29.44</v>
      </c>
      <c r="CM75" s="76">
        <f t="shared" si="112"/>
        <v>30.42</v>
      </c>
      <c r="CN75" s="76">
        <f t="shared" si="113"/>
        <v>359.16000000000008</v>
      </c>
      <c r="CO75" s="77">
        <f t="shared" si="114"/>
        <v>4985.28</v>
      </c>
      <c r="CP75" s="76">
        <f t="shared" si="115"/>
        <v>30.42</v>
      </c>
      <c r="CQ75" s="76">
        <f t="shared" si="116"/>
        <v>27.48</v>
      </c>
      <c r="CR75" s="76">
        <f t="shared" si="117"/>
        <v>30.42</v>
      </c>
      <c r="CS75" s="76">
        <f t="shared" si="118"/>
        <v>29.44</v>
      </c>
      <c r="CT75" s="78">
        <f t="shared" si="119"/>
        <v>30.42</v>
      </c>
      <c r="CU75" s="76">
        <f t="shared" si="120"/>
        <v>29.44</v>
      </c>
      <c r="CV75" s="76">
        <f t="shared" si="121"/>
        <v>30.42</v>
      </c>
      <c r="CW75" s="76">
        <f t="shared" si="122"/>
        <v>30.42</v>
      </c>
      <c r="CX75" s="76">
        <f t="shared" si="123"/>
        <v>29.44</v>
      </c>
      <c r="CY75" s="76">
        <f t="shared" si="124"/>
        <v>30.42</v>
      </c>
      <c r="CZ75" s="76">
        <f t="shared" si="125"/>
        <v>29.44</v>
      </c>
      <c r="DA75" s="76">
        <v>17.760000000000002</v>
      </c>
      <c r="DB75" s="77">
        <f t="shared" si="126"/>
        <v>345.52000000000004</v>
      </c>
      <c r="DC75" s="77">
        <f t="shared" si="127"/>
        <v>5330.8</v>
      </c>
      <c r="DD75" s="76"/>
      <c r="DE75" s="77"/>
      <c r="DF75" s="77"/>
      <c r="DG75" s="77"/>
      <c r="DH75" s="77"/>
      <c r="DI75" s="77"/>
      <c r="DJ75" s="77"/>
      <c r="DK75" s="77"/>
      <c r="DL75" s="77"/>
      <c r="DM75" s="77"/>
      <c r="DN75" s="77"/>
      <c r="DO75" s="77"/>
      <c r="DP75" s="77"/>
      <c r="DQ75" s="76">
        <f t="shared" si="128"/>
        <v>5330.8</v>
      </c>
      <c r="DR75" s="76">
        <f t="shared" si="129"/>
        <v>-3340.8</v>
      </c>
    </row>
    <row r="76" spans="2:122" s="26" customFormat="1" ht="42.75" customHeight="1" x14ac:dyDescent="0.25">
      <c r="B76" s="71">
        <v>41262</v>
      </c>
      <c r="C76" s="72" t="s">
        <v>135</v>
      </c>
      <c r="D76" s="73" t="s">
        <v>224</v>
      </c>
      <c r="E76" s="74" t="s">
        <v>225</v>
      </c>
      <c r="F76" s="74" t="s">
        <v>226</v>
      </c>
      <c r="G76" s="75">
        <v>1990</v>
      </c>
      <c r="H76" s="75">
        <f t="shared" si="43"/>
        <v>199</v>
      </c>
      <c r="I76" s="75">
        <f t="shared" si="44"/>
        <v>1791</v>
      </c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>
        <f t="shared" si="58"/>
        <v>0</v>
      </c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>
        <f t="shared" si="130"/>
        <v>11.78</v>
      </c>
      <c r="AJ76" s="75">
        <f t="shared" si="59"/>
        <v>11.78</v>
      </c>
      <c r="AK76" s="75">
        <v>1791</v>
      </c>
      <c r="AL76" s="75">
        <v>1791</v>
      </c>
      <c r="AM76" s="76">
        <f t="shared" si="60"/>
        <v>27.48</v>
      </c>
      <c r="AN76" s="76">
        <f t="shared" si="61"/>
        <v>30.42</v>
      </c>
      <c r="AO76" s="76">
        <f t="shared" si="62"/>
        <v>29.44</v>
      </c>
      <c r="AP76" s="76">
        <f t="shared" si="63"/>
        <v>30.42</v>
      </c>
      <c r="AQ76" s="76">
        <f t="shared" si="64"/>
        <v>29.44</v>
      </c>
      <c r="AR76" s="76">
        <f t="shared" si="65"/>
        <v>30.42</v>
      </c>
      <c r="AS76" s="76">
        <f t="shared" si="66"/>
        <v>30.42</v>
      </c>
      <c r="AT76" s="76">
        <f t="shared" si="67"/>
        <v>29.44</v>
      </c>
      <c r="AU76" s="76">
        <f t="shared" si="68"/>
        <v>30.42</v>
      </c>
      <c r="AV76" s="76">
        <f t="shared" si="69"/>
        <v>29.44</v>
      </c>
      <c r="AW76" s="76">
        <f t="shared" si="70"/>
        <v>30.42</v>
      </c>
      <c r="AX76" s="76">
        <f t="shared" si="71"/>
        <v>2118.7600000000007</v>
      </c>
      <c r="AY76" s="76">
        <f t="shared" si="72"/>
        <v>3909.76</v>
      </c>
      <c r="AZ76" s="76">
        <f t="shared" si="73"/>
        <v>30.42</v>
      </c>
      <c r="BA76" s="76">
        <f t="shared" si="74"/>
        <v>27.48</v>
      </c>
      <c r="BB76" s="76">
        <f t="shared" si="75"/>
        <v>30.42</v>
      </c>
      <c r="BC76" s="76">
        <f t="shared" si="76"/>
        <v>29.44</v>
      </c>
      <c r="BD76" s="76">
        <f t="shared" si="77"/>
        <v>30.42</v>
      </c>
      <c r="BE76" s="76">
        <f t="shared" si="78"/>
        <v>29.44</v>
      </c>
      <c r="BF76" s="76">
        <f t="shared" si="79"/>
        <v>30.42</v>
      </c>
      <c r="BG76" s="76">
        <f t="shared" si="80"/>
        <v>30.42</v>
      </c>
      <c r="BH76" s="76">
        <f t="shared" si="81"/>
        <v>29.44</v>
      </c>
      <c r="BI76" s="76">
        <f t="shared" si="82"/>
        <v>30.42</v>
      </c>
      <c r="BJ76" s="76">
        <f t="shared" si="83"/>
        <v>29.44</v>
      </c>
      <c r="BK76" s="76">
        <f t="shared" si="84"/>
        <v>30.42</v>
      </c>
      <c r="BL76" s="76">
        <f t="shared" si="85"/>
        <v>358.18000000000006</v>
      </c>
      <c r="BM76" s="76">
        <f t="shared" si="86"/>
        <v>4267.9399999999996</v>
      </c>
      <c r="BN76" s="76">
        <f t="shared" si="87"/>
        <v>30.42</v>
      </c>
      <c r="BO76" s="76">
        <f t="shared" si="88"/>
        <v>27.48</v>
      </c>
      <c r="BP76" s="76">
        <f t="shared" si="89"/>
        <v>30.42</v>
      </c>
      <c r="BQ76" s="76">
        <f t="shared" si="90"/>
        <v>29.44</v>
      </c>
      <c r="BR76" s="76">
        <f t="shared" si="91"/>
        <v>30.42</v>
      </c>
      <c r="BS76" s="76">
        <f t="shared" si="92"/>
        <v>29.44</v>
      </c>
      <c r="BT76" s="76">
        <f t="shared" si="93"/>
        <v>30.42</v>
      </c>
      <c r="BU76" s="76">
        <f t="shared" si="94"/>
        <v>30.42</v>
      </c>
      <c r="BV76" s="76">
        <f t="shared" si="95"/>
        <v>29.44</v>
      </c>
      <c r="BW76" s="76">
        <f t="shared" si="96"/>
        <v>30.42</v>
      </c>
      <c r="BX76" s="76">
        <f t="shared" si="97"/>
        <v>29.44</v>
      </c>
      <c r="BY76" s="76">
        <f t="shared" si="98"/>
        <v>30.42</v>
      </c>
      <c r="BZ76" s="76">
        <f t="shared" si="99"/>
        <v>358.18000000000006</v>
      </c>
      <c r="CA76" s="76">
        <f t="shared" si="100"/>
        <v>4626.12</v>
      </c>
      <c r="CB76" s="76">
        <f t="shared" si="101"/>
        <v>30.42</v>
      </c>
      <c r="CC76" s="76">
        <f t="shared" si="102"/>
        <v>28.46</v>
      </c>
      <c r="CD76" s="76">
        <f t="shared" si="103"/>
        <v>30.42</v>
      </c>
      <c r="CE76" s="76">
        <f t="shared" si="104"/>
        <v>29.44</v>
      </c>
      <c r="CF76" s="76">
        <f t="shared" si="105"/>
        <v>30.42</v>
      </c>
      <c r="CG76" s="76">
        <f t="shared" si="106"/>
        <v>29.44</v>
      </c>
      <c r="CH76" s="76">
        <f t="shared" si="107"/>
        <v>30.42</v>
      </c>
      <c r="CI76" s="76">
        <f t="shared" si="108"/>
        <v>30.42</v>
      </c>
      <c r="CJ76" s="76">
        <f t="shared" si="109"/>
        <v>29.44</v>
      </c>
      <c r="CK76" s="76">
        <f t="shared" si="110"/>
        <v>30.42</v>
      </c>
      <c r="CL76" s="76">
        <f t="shared" si="111"/>
        <v>29.44</v>
      </c>
      <c r="CM76" s="76">
        <f t="shared" si="112"/>
        <v>30.42</v>
      </c>
      <c r="CN76" s="76">
        <f t="shared" si="113"/>
        <v>359.16000000000008</v>
      </c>
      <c r="CO76" s="77">
        <f t="shared" si="114"/>
        <v>4985.28</v>
      </c>
      <c r="CP76" s="76">
        <f t="shared" si="115"/>
        <v>30.42</v>
      </c>
      <c r="CQ76" s="76">
        <f t="shared" si="116"/>
        <v>27.48</v>
      </c>
      <c r="CR76" s="76">
        <f t="shared" si="117"/>
        <v>30.42</v>
      </c>
      <c r="CS76" s="76">
        <f t="shared" si="118"/>
        <v>29.44</v>
      </c>
      <c r="CT76" s="78">
        <f t="shared" si="119"/>
        <v>30.42</v>
      </c>
      <c r="CU76" s="76">
        <f t="shared" si="120"/>
        <v>29.44</v>
      </c>
      <c r="CV76" s="76">
        <f t="shared" si="121"/>
        <v>30.42</v>
      </c>
      <c r="CW76" s="76">
        <f t="shared" si="122"/>
        <v>30.42</v>
      </c>
      <c r="CX76" s="76">
        <f t="shared" si="123"/>
        <v>29.44</v>
      </c>
      <c r="CY76" s="76">
        <f t="shared" si="124"/>
        <v>30.42</v>
      </c>
      <c r="CZ76" s="76">
        <f t="shared" si="125"/>
        <v>29.44</v>
      </c>
      <c r="DA76" s="76">
        <v>17.760000000000002</v>
      </c>
      <c r="DB76" s="77">
        <f t="shared" si="126"/>
        <v>345.52000000000004</v>
      </c>
      <c r="DC76" s="77">
        <f t="shared" si="127"/>
        <v>5330.8</v>
      </c>
      <c r="DD76" s="76"/>
      <c r="DE76" s="77"/>
      <c r="DF76" s="77"/>
      <c r="DG76" s="77"/>
      <c r="DH76" s="77"/>
      <c r="DI76" s="77"/>
      <c r="DJ76" s="77"/>
      <c r="DK76" s="77"/>
      <c r="DL76" s="77"/>
      <c r="DM76" s="77"/>
      <c r="DN76" s="77"/>
      <c r="DO76" s="77"/>
      <c r="DP76" s="77"/>
      <c r="DQ76" s="76">
        <f t="shared" si="128"/>
        <v>5330.8</v>
      </c>
      <c r="DR76" s="76">
        <f t="shared" si="129"/>
        <v>-3340.8</v>
      </c>
    </row>
    <row r="77" spans="2:122" s="26" customFormat="1" ht="36.75" customHeight="1" x14ac:dyDescent="0.25">
      <c r="B77" s="71">
        <v>41262</v>
      </c>
      <c r="C77" s="72" t="s">
        <v>135</v>
      </c>
      <c r="D77" s="73" t="s">
        <v>227</v>
      </c>
      <c r="E77" s="74" t="s">
        <v>228</v>
      </c>
      <c r="F77" s="74" t="s">
        <v>229</v>
      </c>
      <c r="G77" s="75">
        <v>1990</v>
      </c>
      <c r="H77" s="75">
        <f t="shared" si="43"/>
        <v>199</v>
      </c>
      <c r="I77" s="75">
        <f t="shared" si="44"/>
        <v>1791</v>
      </c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>
        <f t="shared" si="58"/>
        <v>0</v>
      </c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>
        <f t="shared" si="130"/>
        <v>11.78</v>
      </c>
      <c r="AJ77" s="75">
        <f t="shared" si="59"/>
        <v>11.78</v>
      </c>
      <c r="AK77" s="75">
        <v>1791</v>
      </c>
      <c r="AL77" s="75">
        <v>1791</v>
      </c>
      <c r="AM77" s="76">
        <f t="shared" si="60"/>
        <v>27.48</v>
      </c>
      <c r="AN77" s="76">
        <f t="shared" si="61"/>
        <v>30.42</v>
      </c>
      <c r="AO77" s="76">
        <f t="shared" si="62"/>
        <v>29.44</v>
      </c>
      <c r="AP77" s="76">
        <f t="shared" si="63"/>
        <v>30.42</v>
      </c>
      <c r="AQ77" s="76">
        <f t="shared" si="64"/>
        <v>29.44</v>
      </c>
      <c r="AR77" s="76">
        <f t="shared" si="65"/>
        <v>30.42</v>
      </c>
      <c r="AS77" s="76">
        <f t="shared" si="66"/>
        <v>30.42</v>
      </c>
      <c r="AT77" s="76">
        <f t="shared" si="67"/>
        <v>29.44</v>
      </c>
      <c r="AU77" s="76">
        <f t="shared" si="68"/>
        <v>30.42</v>
      </c>
      <c r="AV77" s="76">
        <f t="shared" si="69"/>
        <v>29.44</v>
      </c>
      <c r="AW77" s="76">
        <f t="shared" si="70"/>
        <v>30.42</v>
      </c>
      <c r="AX77" s="76">
        <f t="shared" si="71"/>
        <v>2118.7600000000007</v>
      </c>
      <c r="AY77" s="76">
        <f t="shared" si="72"/>
        <v>3909.76</v>
      </c>
      <c r="AZ77" s="76">
        <f t="shared" si="73"/>
        <v>30.42</v>
      </c>
      <c r="BA77" s="76">
        <f t="shared" si="74"/>
        <v>27.48</v>
      </c>
      <c r="BB77" s="76">
        <f t="shared" si="75"/>
        <v>30.42</v>
      </c>
      <c r="BC77" s="76">
        <f t="shared" si="76"/>
        <v>29.44</v>
      </c>
      <c r="BD77" s="76">
        <f t="shared" si="77"/>
        <v>30.42</v>
      </c>
      <c r="BE77" s="76">
        <f t="shared" si="78"/>
        <v>29.44</v>
      </c>
      <c r="BF77" s="76">
        <f t="shared" si="79"/>
        <v>30.42</v>
      </c>
      <c r="BG77" s="76">
        <f t="shared" si="80"/>
        <v>30.42</v>
      </c>
      <c r="BH77" s="76">
        <f t="shared" si="81"/>
        <v>29.44</v>
      </c>
      <c r="BI77" s="76">
        <f t="shared" si="82"/>
        <v>30.42</v>
      </c>
      <c r="BJ77" s="76">
        <f t="shared" si="83"/>
        <v>29.44</v>
      </c>
      <c r="BK77" s="76">
        <f t="shared" si="84"/>
        <v>30.42</v>
      </c>
      <c r="BL77" s="76">
        <f t="shared" si="85"/>
        <v>358.18000000000006</v>
      </c>
      <c r="BM77" s="76">
        <f t="shared" si="86"/>
        <v>4267.9399999999996</v>
      </c>
      <c r="BN77" s="76">
        <f t="shared" si="87"/>
        <v>30.42</v>
      </c>
      <c r="BO77" s="76">
        <f t="shared" si="88"/>
        <v>27.48</v>
      </c>
      <c r="BP77" s="76">
        <f t="shared" si="89"/>
        <v>30.42</v>
      </c>
      <c r="BQ77" s="76">
        <f t="shared" si="90"/>
        <v>29.44</v>
      </c>
      <c r="BR77" s="76">
        <f t="shared" si="91"/>
        <v>30.42</v>
      </c>
      <c r="BS77" s="76">
        <f t="shared" si="92"/>
        <v>29.44</v>
      </c>
      <c r="BT77" s="76">
        <f t="shared" si="93"/>
        <v>30.42</v>
      </c>
      <c r="BU77" s="76">
        <f t="shared" si="94"/>
        <v>30.42</v>
      </c>
      <c r="BV77" s="76">
        <f t="shared" si="95"/>
        <v>29.44</v>
      </c>
      <c r="BW77" s="76">
        <f t="shared" si="96"/>
        <v>30.42</v>
      </c>
      <c r="BX77" s="76">
        <f t="shared" si="97"/>
        <v>29.44</v>
      </c>
      <c r="BY77" s="76">
        <f t="shared" si="98"/>
        <v>30.42</v>
      </c>
      <c r="BZ77" s="76">
        <f t="shared" si="99"/>
        <v>358.18000000000006</v>
      </c>
      <c r="CA77" s="76">
        <f t="shared" si="100"/>
        <v>4626.12</v>
      </c>
      <c r="CB77" s="76">
        <f t="shared" si="101"/>
        <v>30.42</v>
      </c>
      <c r="CC77" s="76">
        <f t="shared" si="102"/>
        <v>28.46</v>
      </c>
      <c r="CD77" s="76">
        <f t="shared" si="103"/>
        <v>30.42</v>
      </c>
      <c r="CE77" s="76">
        <f t="shared" si="104"/>
        <v>29.44</v>
      </c>
      <c r="CF77" s="76">
        <f t="shared" si="105"/>
        <v>30.42</v>
      </c>
      <c r="CG77" s="76">
        <f t="shared" si="106"/>
        <v>29.44</v>
      </c>
      <c r="CH77" s="76">
        <f t="shared" si="107"/>
        <v>30.42</v>
      </c>
      <c r="CI77" s="76">
        <f t="shared" si="108"/>
        <v>30.42</v>
      </c>
      <c r="CJ77" s="76">
        <f t="shared" si="109"/>
        <v>29.44</v>
      </c>
      <c r="CK77" s="76">
        <f t="shared" si="110"/>
        <v>30.42</v>
      </c>
      <c r="CL77" s="76">
        <f t="shared" si="111"/>
        <v>29.44</v>
      </c>
      <c r="CM77" s="76">
        <f t="shared" si="112"/>
        <v>30.42</v>
      </c>
      <c r="CN77" s="76">
        <f t="shared" si="113"/>
        <v>359.16000000000008</v>
      </c>
      <c r="CO77" s="77">
        <f t="shared" si="114"/>
        <v>4985.28</v>
      </c>
      <c r="CP77" s="76">
        <f t="shared" si="115"/>
        <v>30.42</v>
      </c>
      <c r="CQ77" s="76">
        <f t="shared" si="116"/>
        <v>27.48</v>
      </c>
      <c r="CR77" s="76">
        <f t="shared" si="117"/>
        <v>30.42</v>
      </c>
      <c r="CS77" s="76">
        <f t="shared" si="118"/>
        <v>29.44</v>
      </c>
      <c r="CT77" s="78">
        <f t="shared" si="119"/>
        <v>30.42</v>
      </c>
      <c r="CU77" s="76">
        <f t="shared" si="120"/>
        <v>29.44</v>
      </c>
      <c r="CV77" s="76">
        <f t="shared" si="121"/>
        <v>30.42</v>
      </c>
      <c r="CW77" s="76">
        <f t="shared" si="122"/>
        <v>30.42</v>
      </c>
      <c r="CX77" s="76">
        <f t="shared" si="123"/>
        <v>29.44</v>
      </c>
      <c r="CY77" s="76">
        <f t="shared" si="124"/>
        <v>30.42</v>
      </c>
      <c r="CZ77" s="76">
        <f t="shared" si="125"/>
        <v>29.44</v>
      </c>
      <c r="DA77" s="76">
        <v>17.760000000000002</v>
      </c>
      <c r="DB77" s="77">
        <f t="shared" si="126"/>
        <v>345.52000000000004</v>
      </c>
      <c r="DC77" s="77">
        <f t="shared" si="127"/>
        <v>5330.8</v>
      </c>
      <c r="DD77" s="76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6">
        <f t="shared" si="128"/>
        <v>5330.8</v>
      </c>
      <c r="DR77" s="76">
        <f t="shared" si="129"/>
        <v>-3340.8</v>
      </c>
    </row>
    <row r="78" spans="2:122" s="26" customFormat="1" ht="28.5" customHeight="1" x14ac:dyDescent="0.25">
      <c r="B78" s="71">
        <v>41262</v>
      </c>
      <c r="C78" s="72" t="s">
        <v>135</v>
      </c>
      <c r="D78" s="73" t="s">
        <v>230</v>
      </c>
      <c r="E78" s="74" t="s">
        <v>89</v>
      </c>
      <c r="F78" s="74" t="s">
        <v>231</v>
      </c>
      <c r="G78" s="75">
        <v>6160</v>
      </c>
      <c r="H78" s="75">
        <f t="shared" si="43"/>
        <v>616</v>
      </c>
      <c r="I78" s="75">
        <f t="shared" si="44"/>
        <v>5544</v>
      </c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>
        <f t="shared" si="58"/>
        <v>0</v>
      </c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>
        <f t="shared" si="130"/>
        <v>36.450000000000003</v>
      </c>
      <c r="AJ78" s="75">
        <f t="shared" si="59"/>
        <v>36.450000000000003</v>
      </c>
      <c r="AK78" s="75">
        <v>5544</v>
      </c>
      <c r="AL78" s="75">
        <v>5544</v>
      </c>
      <c r="AM78" s="76">
        <f t="shared" si="60"/>
        <v>85.06</v>
      </c>
      <c r="AN78" s="76">
        <f t="shared" si="61"/>
        <v>94.17</v>
      </c>
      <c r="AO78" s="76">
        <f t="shared" si="62"/>
        <v>91.13</v>
      </c>
      <c r="AP78" s="76">
        <f t="shared" si="63"/>
        <v>94.17</v>
      </c>
      <c r="AQ78" s="76">
        <f t="shared" si="64"/>
        <v>91.13</v>
      </c>
      <c r="AR78" s="76">
        <f t="shared" si="65"/>
        <v>94.17</v>
      </c>
      <c r="AS78" s="76">
        <f t="shared" si="66"/>
        <v>94.17</v>
      </c>
      <c r="AT78" s="76">
        <f t="shared" si="67"/>
        <v>91.13</v>
      </c>
      <c r="AU78" s="76">
        <f t="shared" si="68"/>
        <v>94.17</v>
      </c>
      <c r="AV78" s="76">
        <f t="shared" si="69"/>
        <v>91.13</v>
      </c>
      <c r="AW78" s="76">
        <f t="shared" si="70"/>
        <v>94.17</v>
      </c>
      <c r="AX78" s="76">
        <f t="shared" si="71"/>
        <v>6558.6000000000013</v>
      </c>
      <c r="AY78" s="76">
        <f t="shared" si="72"/>
        <v>12102.6</v>
      </c>
      <c r="AZ78" s="76">
        <f t="shared" si="73"/>
        <v>94.17</v>
      </c>
      <c r="BA78" s="76">
        <f t="shared" si="74"/>
        <v>85.06</v>
      </c>
      <c r="BB78" s="76">
        <f t="shared" si="75"/>
        <v>94.17</v>
      </c>
      <c r="BC78" s="76">
        <f t="shared" si="76"/>
        <v>91.13</v>
      </c>
      <c r="BD78" s="76">
        <f t="shared" si="77"/>
        <v>94.17</v>
      </c>
      <c r="BE78" s="76">
        <f t="shared" si="78"/>
        <v>91.13</v>
      </c>
      <c r="BF78" s="76">
        <f t="shared" si="79"/>
        <v>94.17</v>
      </c>
      <c r="BG78" s="76">
        <f t="shared" si="80"/>
        <v>94.17</v>
      </c>
      <c r="BH78" s="76">
        <f t="shared" si="81"/>
        <v>91.13</v>
      </c>
      <c r="BI78" s="76">
        <f t="shared" si="82"/>
        <v>94.17</v>
      </c>
      <c r="BJ78" s="76">
        <f t="shared" si="83"/>
        <v>91.13</v>
      </c>
      <c r="BK78" s="76">
        <f t="shared" si="84"/>
        <v>94.17</v>
      </c>
      <c r="BL78" s="76">
        <f t="shared" si="85"/>
        <v>1108.77</v>
      </c>
      <c r="BM78" s="76">
        <f t="shared" si="86"/>
        <v>13211.37</v>
      </c>
      <c r="BN78" s="76">
        <f t="shared" si="87"/>
        <v>94.17</v>
      </c>
      <c r="BO78" s="76">
        <f t="shared" si="88"/>
        <v>85.06</v>
      </c>
      <c r="BP78" s="76">
        <f t="shared" si="89"/>
        <v>94.17</v>
      </c>
      <c r="BQ78" s="76">
        <f t="shared" si="90"/>
        <v>91.13</v>
      </c>
      <c r="BR78" s="76">
        <f t="shared" si="91"/>
        <v>94.17</v>
      </c>
      <c r="BS78" s="76">
        <f t="shared" si="92"/>
        <v>91.13</v>
      </c>
      <c r="BT78" s="76">
        <f t="shared" si="93"/>
        <v>94.17</v>
      </c>
      <c r="BU78" s="76">
        <f t="shared" si="94"/>
        <v>94.17</v>
      </c>
      <c r="BV78" s="76">
        <f t="shared" si="95"/>
        <v>91.13</v>
      </c>
      <c r="BW78" s="76">
        <f t="shared" si="96"/>
        <v>94.17</v>
      </c>
      <c r="BX78" s="76">
        <f t="shared" si="97"/>
        <v>91.13</v>
      </c>
      <c r="BY78" s="76">
        <f t="shared" si="98"/>
        <v>94.17</v>
      </c>
      <c r="BZ78" s="76">
        <f t="shared" si="99"/>
        <v>1108.77</v>
      </c>
      <c r="CA78" s="76">
        <f t="shared" si="100"/>
        <v>14320.14</v>
      </c>
      <c r="CB78" s="76">
        <f t="shared" si="101"/>
        <v>94.17</v>
      </c>
      <c r="CC78" s="76">
        <f t="shared" si="102"/>
        <v>88.1</v>
      </c>
      <c r="CD78" s="76">
        <f t="shared" si="103"/>
        <v>94.17</v>
      </c>
      <c r="CE78" s="76">
        <f t="shared" si="104"/>
        <v>91.13</v>
      </c>
      <c r="CF78" s="76">
        <f t="shared" si="105"/>
        <v>94.17</v>
      </c>
      <c r="CG78" s="76">
        <f t="shared" si="106"/>
        <v>91.13</v>
      </c>
      <c r="CH78" s="76">
        <f t="shared" si="107"/>
        <v>94.17</v>
      </c>
      <c r="CI78" s="76">
        <f t="shared" si="108"/>
        <v>94.17</v>
      </c>
      <c r="CJ78" s="76">
        <f t="shared" si="109"/>
        <v>91.13</v>
      </c>
      <c r="CK78" s="76">
        <f t="shared" si="110"/>
        <v>94.17</v>
      </c>
      <c r="CL78" s="76">
        <f t="shared" si="111"/>
        <v>91.13</v>
      </c>
      <c r="CM78" s="76">
        <f t="shared" si="112"/>
        <v>94.17</v>
      </c>
      <c r="CN78" s="76">
        <f t="shared" si="113"/>
        <v>1111.81</v>
      </c>
      <c r="CO78" s="77">
        <f t="shared" si="114"/>
        <v>15431.95</v>
      </c>
      <c r="CP78" s="76">
        <f t="shared" si="115"/>
        <v>94.17</v>
      </c>
      <c r="CQ78" s="76">
        <f t="shared" si="116"/>
        <v>85.06</v>
      </c>
      <c r="CR78" s="76">
        <f t="shared" si="117"/>
        <v>94.17</v>
      </c>
      <c r="CS78" s="76">
        <f t="shared" si="118"/>
        <v>91.13</v>
      </c>
      <c r="CT78" s="78">
        <f t="shared" si="119"/>
        <v>94.17</v>
      </c>
      <c r="CU78" s="76">
        <f t="shared" si="120"/>
        <v>91.13</v>
      </c>
      <c r="CV78" s="76">
        <f t="shared" si="121"/>
        <v>94.17</v>
      </c>
      <c r="CW78" s="76">
        <f t="shared" si="122"/>
        <v>94.17</v>
      </c>
      <c r="CX78" s="76">
        <f t="shared" si="123"/>
        <v>91.13</v>
      </c>
      <c r="CY78" s="76">
        <f t="shared" si="124"/>
        <v>94.17</v>
      </c>
      <c r="CZ78" s="76">
        <f t="shared" si="125"/>
        <v>91.13</v>
      </c>
      <c r="DA78" s="76">
        <v>54.83</v>
      </c>
      <c r="DB78" s="77">
        <f t="shared" si="126"/>
        <v>1069.4299999999998</v>
      </c>
      <c r="DC78" s="77">
        <f t="shared" si="127"/>
        <v>16501.38</v>
      </c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6">
        <f t="shared" si="128"/>
        <v>16501.38</v>
      </c>
      <c r="DR78" s="76">
        <f t="shared" si="129"/>
        <v>-10341.380000000001</v>
      </c>
    </row>
    <row r="79" spans="2:122" s="26" customFormat="1" ht="26.25" customHeight="1" x14ac:dyDescent="0.25">
      <c r="B79" s="71">
        <v>41262</v>
      </c>
      <c r="C79" s="72" t="s">
        <v>135</v>
      </c>
      <c r="D79" s="73" t="s">
        <v>230</v>
      </c>
      <c r="E79" s="74" t="s">
        <v>89</v>
      </c>
      <c r="F79" s="74" t="s">
        <v>232</v>
      </c>
      <c r="G79" s="75">
        <v>6160</v>
      </c>
      <c r="H79" s="75">
        <f t="shared" si="43"/>
        <v>616</v>
      </c>
      <c r="I79" s="75">
        <f t="shared" si="44"/>
        <v>5544</v>
      </c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>
        <f t="shared" si="58"/>
        <v>0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>
        <f t="shared" si="130"/>
        <v>36.450000000000003</v>
      </c>
      <c r="AJ79" s="75">
        <f t="shared" si="59"/>
        <v>36.450000000000003</v>
      </c>
      <c r="AK79" s="75">
        <v>5544</v>
      </c>
      <c r="AL79" s="75">
        <v>5544</v>
      </c>
      <c r="AM79" s="76">
        <f t="shared" si="60"/>
        <v>85.06</v>
      </c>
      <c r="AN79" s="76">
        <f t="shared" si="61"/>
        <v>94.17</v>
      </c>
      <c r="AO79" s="76">
        <f t="shared" si="62"/>
        <v>91.13</v>
      </c>
      <c r="AP79" s="76">
        <f t="shared" si="63"/>
        <v>94.17</v>
      </c>
      <c r="AQ79" s="76">
        <f t="shared" si="64"/>
        <v>91.13</v>
      </c>
      <c r="AR79" s="76">
        <f t="shared" si="65"/>
        <v>94.17</v>
      </c>
      <c r="AS79" s="76">
        <f t="shared" si="66"/>
        <v>94.17</v>
      </c>
      <c r="AT79" s="76">
        <f t="shared" si="67"/>
        <v>91.13</v>
      </c>
      <c r="AU79" s="76">
        <f t="shared" si="68"/>
        <v>94.17</v>
      </c>
      <c r="AV79" s="76">
        <f t="shared" si="69"/>
        <v>91.13</v>
      </c>
      <c r="AW79" s="76">
        <f t="shared" si="70"/>
        <v>94.17</v>
      </c>
      <c r="AX79" s="76">
        <f t="shared" si="71"/>
        <v>6558.6000000000013</v>
      </c>
      <c r="AY79" s="76">
        <f t="shared" si="72"/>
        <v>12102.6</v>
      </c>
      <c r="AZ79" s="76">
        <f t="shared" si="73"/>
        <v>94.17</v>
      </c>
      <c r="BA79" s="76">
        <f t="shared" si="74"/>
        <v>85.06</v>
      </c>
      <c r="BB79" s="76">
        <f t="shared" si="75"/>
        <v>94.17</v>
      </c>
      <c r="BC79" s="76">
        <f t="shared" si="76"/>
        <v>91.13</v>
      </c>
      <c r="BD79" s="76">
        <f t="shared" si="77"/>
        <v>94.17</v>
      </c>
      <c r="BE79" s="76">
        <f t="shared" si="78"/>
        <v>91.13</v>
      </c>
      <c r="BF79" s="76">
        <f t="shared" si="79"/>
        <v>94.17</v>
      </c>
      <c r="BG79" s="76">
        <f t="shared" si="80"/>
        <v>94.17</v>
      </c>
      <c r="BH79" s="76">
        <f t="shared" si="81"/>
        <v>91.13</v>
      </c>
      <c r="BI79" s="76">
        <f t="shared" si="82"/>
        <v>94.17</v>
      </c>
      <c r="BJ79" s="76">
        <f t="shared" si="83"/>
        <v>91.13</v>
      </c>
      <c r="BK79" s="76">
        <f t="shared" si="84"/>
        <v>94.17</v>
      </c>
      <c r="BL79" s="76">
        <f t="shared" si="85"/>
        <v>1108.77</v>
      </c>
      <c r="BM79" s="76">
        <f t="shared" si="86"/>
        <v>13211.37</v>
      </c>
      <c r="BN79" s="76">
        <f t="shared" si="87"/>
        <v>94.17</v>
      </c>
      <c r="BO79" s="76">
        <f t="shared" si="88"/>
        <v>85.06</v>
      </c>
      <c r="BP79" s="76">
        <f t="shared" si="89"/>
        <v>94.17</v>
      </c>
      <c r="BQ79" s="76">
        <f t="shared" si="90"/>
        <v>91.13</v>
      </c>
      <c r="BR79" s="76">
        <f t="shared" si="91"/>
        <v>94.17</v>
      </c>
      <c r="BS79" s="76">
        <f t="shared" si="92"/>
        <v>91.13</v>
      </c>
      <c r="BT79" s="76">
        <f t="shared" si="93"/>
        <v>94.17</v>
      </c>
      <c r="BU79" s="76">
        <f t="shared" si="94"/>
        <v>94.17</v>
      </c>
      <c r="BV79" s="76">
        <f t="shared" si="95"/>
        <v>91.13</v>
      </c>
      <c r="BW79" s="76">
        <f t="shared" si="96"/>
        <v>94.17</v>
      </c>
      <c r="BX79" s="76">
        <f t="shared" si="97"/>
        <v>91.13</v>
      </c>
      <c r="BY79" s="76">
        <f t="shared" si="98"/>
        <v>94.17</v>
      </c>
      <c r="BZ79" s="76">
        <f t="shared" si="99"/>
        <v>1108.77</v>
      </c>
      <c r="CA79" s="76">
        <f t="shared" si="100"/>
        <v>14320.14</v>
      </c>
      <c r="CB79" s="76">
        <f t="shared" si="101"/>
        <v>94.17</v>
      </c>
      <c r="CC79" s="76">
        <f t="shared" si="102"/>
        <v>88.1</v>
      </c>
      <c r="CD79" s="76">
        <f t="shared" si="103"/>
        <v>94.17</v>
      </c>
      <c r="CE79" s="76">
        <f t="shared" si="104"/>
        <v>91.13</v>
      </c>
      <c r="CF79" s="76">
        <f t="shared" si="105"/>
        <v>94.17</v>
      </c>
      <c r="CG79" s="76">
        <f t="shared" si="106"/>
        <v>91.13</v>
      </c>
      <c r="CH79" s="76">
        <f t="shared" si="107"/>
        <v>94.17</v>
      </c>
      <c r="CI79" s="76">
        <f t="shared" si="108"/>
        <v>94.17</v>
      </c>
      <c r="CJ79" s="76">
        <f t="shared" si="109"/>
        <v>91.13</v>
      </c>
      <c r="CK79" s="76">
        <f t="shared" si="110"/>
        <v>94.17</v>
      </c>
      <c r="CL79" s="76">
        <f t="shared" si="111"/>
        <v>91.13</v>
      </c>
      <c r="CM79" s="76">
        <f t="shared" si="112"/>
        <v>94.17</v>
      </c>
      <c r="CN79" s="76">
        <f t="shared" si="113"/>
        <v>1111.81</v>
      </c>
      <c r="CO79" s="77">
        <f t="shared" si="114"/>
        <v>15431.95</v>
      </c>
      <c r="CP79" s="76">
        <f t="shared" si="115"/>
        <v>94.17</v>
      </c>
      <c r="CQ79" s="76">
        <f t="shared" si="116"/>
        <v>85.06</v>
      </c>
      <c r="CR79" s="76">
        <f t="shared" si="117"/>
        <v>94.17</v>
      </c>
      <c r="CS79" s="76">
        <f t="shared" si="118"/>
        <v>91.13</v>
      </c>
      <c r="CT79" s="78">
        <f t="shared" si="119"/>
        <v>94.17</v>
      </c>
      <c r="CU79" s="76">
        <f t="shared" si="120"/>
        <v>91.13</v>
      </c>
      <c r="CV79" s="76">
        <f t="shared" si="121"/>
        <v>94.17</v>
      </c>
      <c r="CW79" s="76">
        <f t="shared" si="122"/>
        <v>94.17</v>
      </c>
      <c r="CX79" s="76">
        <f t="shared" si="123"/>
        <v>91.13</v>
      </c>
      <c r="CY79" s="76">
        <f t="shared" si="124"/>
        <v>94.17</v>
      </c>
      <c r="CZ79" s="76">
        <f t="shared" si="125"/>
        <v>91.13</v>
      </c>
      <c r="DA79" s="76">
        <v>54.83</v>
      </c>
      <c r="DB79" s="77">
        <f t="shared" si="126"/>
        <v>1069.4299999999998</v>
      </c>
      <c r="DC79" s="77">
        <f t="shared" si="127"/>
        <v>16501.38</v>
      </c>
      <c r="DD79" s="77"/>
      <c r="DE79" s="77"/>
      <c r="DF79" s="77"/>
      <c r="DG79" s="77"/>
      <c r="DH79" s="77"/>
      <c r="DI79" s="77"/>
      <c r="DJ79" s="77"/>
      <c r="DK79" s="77"/>
      <c r="DL79" s="77"/>
      <c r="DM79" s="77"/>
      <c r="DN79" s="77"/>
      <c r="DO79" s="77"/>
      <c r="DP79" s="77"/>
      <c r="DQ79" s="76">
        <f t="shared" si="128"/>
        <v>16501.38</v>
      </c>
      <c r="DR79" s="76">
        <f t="shared" si="129"/>
        <v>-10341.380000000001</v>
      </c>
    </row>
    <row r="80" spans="2:122" s="26" customFormat="1" ht="36.75" customHeight="1" x14ac:dyDescent="0.25">
      <c r="B80" s="71">
        <v>41262</v>
      </c>
      <c r="C80" s="72" t="s">
        <v>135</v>
      </c>
      <c r="D80" s="73" t="s">
        <v>233</v>
      </c>
      <c r="E80" s="74" t="s">
        <v>76</v>
      </c>
      <c r="F80" s="74" t="s">
        <v>234</v>
      </c>
      <c r="G80" s="75">
        <v>2290</v>
      </c>
      <c r="H80" s="75">
        <f t="shared" si="43"/>
        <v>229</v>
      </c>
      <c r="I80" s="75">
        <f t="shared" si="44"/>
        <v>2061</v>
      </c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>
        <f t="shared" si="58"/>
        <v>0</v>
      </c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>
        <f t="shared" si="130"/>
        <v>13.55</v>
      </c>
      <c r="AJ80" s="75">
        <f t="shared" si="59"/>
        <v>13.55</v>
      </c>
      <c r="AK80" s="75">
        <v>2061</v>
      </c>
      <c r="AL80" s="75">
        <v>2061</v>
      </c>
      <c r="AM80" s="76">
        <f t="shared" si="60"/>
        <v>31.62</v>
      </c>
      <c r="AN80" s="76">
        <f t="shared" si="61"/>
        <v>35.01</v>
      </c>
      <c r="AO80" s="76">
        <f t="shared" si="62"/>
        <v>33.880000000000003</v>
      </c>
      <c r="AP80" s="76">
        <f t="shared" si="63"/>
        <v>35.01</v>
      </c>
      <c r="AQ80" s="76">
        <f t="shared" si="64"/>
        <v>33.880000000000003</v>
      </c>
      <c r="AR80" s="76">
        <f t="shared" si="65"/>
        <v>35.01</v>
      </c>
      <c r="AS80" s="76">
        <f t="shared" si="66"/>
        <v>35.01</v>
      </c>
      <c r="AT80" s="76">
        <f t="shared" si="67"/>
        <v>33.880000000000003</v>
      </c>
      <c r="AU80" s="76">
        <f t="shared" si="68"/>
        <v>35.01</v>
      </c>
      <c r="AV80" s="76">
        <f t="shared" si="69"/>
        <v>33.880000000000003</v>
      </c>
      <c r="AW80" s="76">
        <f t="shared" si="70"/>
        <v>35.01</v>
      </c>
      <c r="AX80" s="76">
        <f t="shared" si="71"/>
        <v>2438.2000000000016</v>
      </c>
      <c r="AY80" s="76">
        <f t="shared" si="72"/>
        <v>4499.2</v>
      </c>
      <c r="AZ80" s="76">
        <f t="shared" si="73"/>
        <v>35.01</v>
      </c>
      <c r="BA80" s="76">
        <f t="shared" si="74"/>
        <v>31.62</v>
      </c>
      <c r="BB80" s="76">
        <f t="shared" si="75"/>
        <v>35.01</v>
      </c>
      <c r="BC80" s="76">
        <f t="shared" si="76"/>
        <v>33.880000000000003</v>
      </c>
      <c r="BD80" s="76">
        <f t="shared" si="77"/>
        <v>35.01</v>
      </c>
      <c r="BE80" s="76">
        <f t="shared" si="78"/>
        <v>33.880000000000003</v>
      </c>
      <c r="BF80" s="76">
        <f t="shared" si="79"/>
        <v>35.01</v>
      </c>
      <c r="BG80" s="76">
        <f t="shared" si="80"/>
        <v>35.01</v>
      </c>
      <c r="BH80" s="76">
        <f t="shared" si="81"/>
        <v>33.880000000000003</v>
      </c>
      <c r="BI80" s="76">
        <f t="shared" si="82"/>
        <v>35.01</v>
      </c>
      <c r="BJ80" s="76">
        <f t="shared" si="83"/>
        <v>33.880000000000003</v>
      </c>
      <c r="BK80" s="76">
        <f t="shared" si="84"/>
        <v>35.01</v>
      </c>
      <c r="BL80" s="76">
        <f t="shared" si="85"/>
        <v>412.20999999999992</v>
      </c>
      <c r="BM80" s="76">
        <f t="shared" si="86"/>
        <v>4911.41</v>
      </c>
      <c r="BN80" s="76">
        <f t="shared" si="87"/>
        <v>35.01</v>
      </c>
      <c r="BO80" s="76">
        <f t="shared" si="88"/>
        <v>31.62</v>
      </c>
      <c r="BP80" s="76">
        <f t="shared" si="89"/>
        <v>35.01</v>
      </c>
      <c r="BQ80" s="76">
        <f t="shared" si="90"/>
        <v>33.880000000000003</v>
      </c>
      <c r="BR80" s="76">
        <f t="shared" si="91"/>
        <v>35.01</v>
      </c>
      <c r="BS80" s="76">
        <f t="shared" si="92"/>
        <v>33.880000000000003</v>
      </c>
      <c r="BT80" s="76">
        <f t="shared" si="93"/>
        <v>35.01</v>
      </c>
      <c r="BU80" s="76">
        <f t="shared" si="94"/>
        <v>35.01</v>
      </c>
      <c r="BV80" s="76">
        <f t="shared" si="95"/>
        <v>33.880000000000003</v>
      </c>
      <c r="BW80" s="76">
        <f t="shared" si="96"/>
        <v>35.01</v>
      </c>
      <c r="BX80" s="76">
        <f t="shared" si="97"/>
        <v>33.880000000000003</v>
      </c>
      <c r="BY80" s="76">
        <f t="shared" si="98"/>
        <v>35.01</v>
      </c>
      <c r="BZ80" s="76">
        <f t="shared" si="99"/>
        <v>412.20999999999992</v>
      </c>
      <c r="CA80" s="76">
        <f t="shared" si="100"/>
        <v>5323.62</v>
      </c>
      <c r="CB80" s="76">
        <f t="shared" si="101"/>
        <v>35.01</v>
      </c>
      <c r="CC80" s="76">
        <f t="shared" si="102"/>
        <v>32.75</v>
      </c>
      <c r="CD80" s="76">
        <f t="shared" si="103"/>
        <v>35.01</v>
      </c>
      <c r="CE80" s="76">
        <f t="shared" si="104"/>
        <v>33.880000000000003</v>
      </c>
      <c r="CF80" s="76">
        <f t="shared" si="105"/>
        <v>35.01</v>
      </c>
      <c r="CG80" s="76">
        <f t="shared" si="106"/>
        <v>33.880000000000003</v>
      </c>
      <c r="CH80" s="76">
        <f t="shared" si="107"/>
        <v>35.01</v>
      </c>
      <c r="CI80" s="76">
        <f t="shared" si="108"/>
        <v>35.01</v>
      </c>
      <c r="CJ80" s="76">
        <f t="shared" si="109"/>
        <v>33.880000000000003</v>
      </c>
      <c r="CK80" s="76">
        <f t="shared" si="110"/>
        <v>35.01</v>
      </c>
      <c r="CL80" s="76">
        <f t="shared" si="111"/>
        <v>33.880000000000003</v>
      </c>
      <c r="CM80" s="76">
        <f t="shared" si="112"/>
        <v>35.01</v>
      </c>
      <c r="CN80" s="76">
        <f t="shared" si="113"/>
        <v>413.33999999999992</v>
      </c>
      <c r="CO80" s="77">
        <f t="shared" si="114"/>
        <v>5736.96</v>
      </c>
      <c r="CP80" s="76">
        <f t="shared" si="115"/>
        <v>35.01</v>
      </c>
      <c r="CQ80" s="76">
        <f t="shared" si="116"/>
        <v>31.62</v>
      </c>
      <c r="CR80" s="76">
        <f t="shared" si="117"/>
        <v>35.01</v>
      </c>
      <c r="CS80" s="76">
        <f t="shared" si="118"/>
        <v>33.880000000000003</v>
      </c>
      <c r="CT80" s="78">
        <f t="shared" si="119"/>
        <v>35.01</v>
      </c>
      <c r="CU80" s="76">
        <f t="shared" si="120"/>
        <v>33.880000000000003</v>
      </c>
      <c r="CV80" s="76">
        <f t="shared" si="121"/>
        <v>35.01</v>
      </c>
      <c r="CW80" s="76">
        <f t="shared" si="122"/>
        <v>35.01</v>
      </c>
      <c r="CX80" s="76">
        <f t="shared" si="123"/>
        <v>33.880000000000003</v>
      </c>
      <c r="CY80" s="76">
        <f t="shared" si="124"/>
        <v>35.01</v>
      </c>
      <c r="CZ80" s="76">
        <f t="shared" si="125"/>
        <v>33.880000000000003</v>
      </c>
      <c r="DA80" s="76">
        <v>20.28</v>
      </c>
      <c r="DB80" s="77">
        <f t="shared" si="126"/>
        <v>397.4799999999999</v>
      </c>
      <c r="DC80" s="77">
        <f t="shared" si="127"/>
        <v>6134.44</v>
      </c>
      <c r="DD80" s="77"/>
      <c r="DE80" s="77"/>
      <c r="DF80" s="77"/>
      <c r="DG80" s="77"/>
      <c r="DH80" s="77"/>
      <c r="DI80" s="77"/>
      <c r="DJ80" s="77"/>
      <c r="DK80" s="77"/>
      <c r="DL80" s="77"/>
      <c r="DM80" s="77"/>
      <c r="DN80" s="77"/>
      <c r="DO80" s="77"/>
      <c r="DP80" s="77"/>
      <c r="DQ80" s="76">
        <f t="shared" si="128"/>
        <v>6134.44</v>
      </c>
      <c r="DR80" s="76">
        <f t="shared" si="129"/>
        <v>-3844.4399999999996</v>
      </c>
    </row>
    <row r="81" spans="2:122" s="26" customFormat="1" ht="33" customHeight="1" x14ac:dyDescent="0.25">
      <c r="B81" s="71">
        <v>41262</v>
      </c>
      <c r="C81" s="72" t="s">
        <v>135</v>
      </c>
      <c r="D81" s="73" t="s">
        <v>233</v>
      </c>
      <c r="E81" s="74" t="s">
        <v>76</v>
      </c>
      <c r="F81" s="74" t="s">
        <v>235</v>
      </c>
      <c r="G81" s="75">
        <v>2290</v>
      </c>
      <c r="H81" s="75">
        <f t="shared" si="43"/>
        <v>229</v>
      </c>
      <c r="I81" s="75">
        <f t="shared" si="44"/>
        <v>2061</v>
      </c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>
        <f t="shared" si="58"/>
        <v>0</v>
      </c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>
        <f t="shared" si="130"/>
        <v>13.55</v>
      </c>
      <c r="AJ81" s="75">
        <f t="shared" si="59"/>
        <v>13.55</v>
      </c>
      <c r="AK81" s="75">
        <v>2061</v>
      </c>
      <c r="AL81" s="75">
        <v>2061</v>
      </c>
      <c r="AM81" s="76">
        <f t="shared" si="60"/>
        <v>31.62</v>
      </c>
      <c r="AN81" s="76">
        <f t="shared" si="61"/>
        <v>35.01</v>
      </c>
      <c r="AO81" s="76">
        <f t="shared" si="62"/>
        <v>33.880000000000003</v>
      </c>
      <c r="AP81" s="76">
        <f t="shared" si="63"/>
        <v>35.01</v>
      </c>
      <c r="AQ81" s="76">
        <f t="shared" si="64"/>
        <v>33.880000000000003</v>
      </c>
      <c r="AR81" s="76">
        <f t="shared" si="65"/>
        <v>35.01</v>
      </c>
      <c r="AS81" s="76">
        <f t="shared" si="66"/>
        <v>35.01</v>
      </c>
      <c r="AT81" s="76">
        <f t="shared" si="67"/>
        <v>33.880000000000003</v>
      </c>
      <c r="AU81" s="76">
        <f t="shared" si="68"/>
        <v>35.01</v>
      </c>
      <c r="AV81" s="76">
        <f t="shared" si="69"/>
        <v>33.880000000000003</v>
      </c>
      <c r="AW81" s="76">
        <f t="shared" si="70"/>
        <v>35.01</v>
      </c>
      <c r="AX81" s="76">
        <f t="shared" si="71"/>
        <v>2438.2000000000016</v>
      </c>
      <c r="AY81" s="76">
        <f t="shared" si="72"/>
        <v>4499.2</v>
      </c>
      <c r="AZ81" s="76">
        <f t="shared" si="73"/>
        <v>35.01</v>
      </c>
      <c r="BA81" s="76">
        <f t="shared" si="74"/>
        <v>31.62</v>
      </c>
      <c r="BB81" s="76">
        <f t="shared" si="75"/>
        <v>35.01</v>
      </c>
      <c r="BC81" s="76">
        <f t="shared" si="76"/>
        <v>33.880000000000003</v>
      </c>
      <c r="BD81" s="76">
        <f t="shared" si="77"/>
        <v>35.01</v>
      </c>
      <c r="BE81" s="76">
        <f t="shared" si="78"/>
        <v>33.880000000000003</v>
      </c>
      <c r="BF81" s="76">
        <f t="shared" si="79"/>
        <v>35.01</v>
      </c>
      <c r="BG81" s="76">
        <f t="shared" si="80"/>
        <v>35.01</v>
      </c>
      <c r="BH81" s="76">
        <f t="shared" si="81"/>
        <v>33.880000000000003</v>
      </c>
      <c r="BI81" s="76">
        <f t="shared" si="82"/>
        <v>35.01</v>
      </c>
      <c r="BJ81" s="76">
        <f t="shared" si="83"/>
        <v>33.880000000000003</v>
      </c>
      <c r="BK81" s="76">
        <f t="shared" si="84"/>
        <v>35.01</v>
      </c>
      <c r="BL81" s="76">
        <f t="shared" si="85"/>
        <v>412.20999999999992</v>
      </c>
      <c r="BM81" s="76">
        <f t="shared" si="86"/>
        <v>4911.41</v>
      </c>
      <c r="BN81" s="76">
        <f t="shared" si="87"/>
        <v>35.01</v>
      </c>
      <c r="BO81" s="76">
        <f t="shared" si="88"/>
        <v>31.62</v>
      </c>
      <c r="BP81" s="76">
        <f t="shared" si="89"/>
        <v>35.01</v>
      </c>
      <c r="BQ81" s="76">
        <f t="shared" si="90"/>
        <v>33.880000000000003</v>
      </c>
      <c r="BR81" s="76">
        <f t="shared" si="91"/>
        <v>35.01</v>
      </c>
      <c r="BS81" s="76">
        <f t="shared" si="92"/>
        <v>33.880000000000003</v>
      </c>
      <c r="BT81" s="76">
        <f t="shared" si="93"/>
        <v>35.01</v>
      </c>
      <c r="BU81" s="76">
        <f t="shared" si="94"/>
        <v>35.01</v>
      </c>
      <c r="BV81" s="76">
        <f t="shared" si="95"/>
        <v>33.880000000000003</v>
      </c>
      <c r="BW81" s="76">
        <f t="shared" si="96"/>
        <v>35.01</v>
      </c>
      <c r="BX81" s="76">
        <f t="shared" si="97"/>
        <v>33.880000000000003</v>
      </c>
      <c r="BY81" s="76">
        <f t="shared" si="98"/>
        <v>35.01</v>
      </c>
      <c r="BZ81" s="76">
        <f t="shared" si="99"/>
        <v>412.20999999999992</v>
      </c>
      <c r="CA81" s="76">
        <f t="shared" si="100"/>
        <v>5323.62</v>
      </c>
      <c r="CB81" s="76">
        <f t="shared" si="101"/>
        <v>35.01</v>
      </c>
      <c r="CC81" s="76">
        <f t="shared" si="102"/>
        <v>32.75</v>
      </c>
      <c r="CD81" s="76">
        <f t="shared" si="103"/>
        <v>35.01</v>
      </c>
      <c r="CE81" s="76">
        <f t="shared" si="104"/>
        <v>33.880000000000003</v>
      </c>
      <c r="CF81" s="76">
        <f t="shared" si="105"/>
        <v>35.01</v>
      </c>
      <c r="CG81" s="76">
        <f t="shared" si="106"/>
        <v>33.880000000000003</v>
      </c>
      <c r="CH81" s="76">
        <f t="shared" si="107"/>
        <v>35.01</v>
      </c>
      <c r="CI81" s="76">
        <f t="shared" si="108"/>
        <v>35.01</v>
      </c>
      <c r="CJ81" s="76">
        <f t="shared" si="109"/>
        <v>33.880000000000003</v>
      </c>
      <c r="CK81" s="76">
        <f t="shared" si="110"/>
        <v>35.01</v>
      </c>
      <c r="CL81" s="76">
        <f t="shared" si="111"/>
        <v>33.880000000000003</v>
      </c>
      <c r="CM81" s="76">
        <f t="shared" si="112"/>
        <v>35.01</v>
      </c>
      <c r="CN81" s="76">
        <f t="shared" si="113"/>
        <v>413.33999999999992</v>
      </c>
      <c r="CO81" s="77">
        <f t="shared" si="114"/>
        <v>5736.96</v>
      </c>
      <c r="CP81" s="76">
        <f t="shared" si="115"/>
        <v>35.01</v>
      </c>
      <c r="CQ81" s="76">
        <f t="shared" si="116"/>
        <v>31.62</v>
      </c>
      <c r="CR81" s="76">
        <f t="shared" si="117"/>
        <v>35.01</v>
      </c>
      <c r="CS81" s="76">
        <f t="shared" si="118"/>
        <v>33.880000000000003</v>
      </c>
      <c r="CT81" s="78">
        <f t="shared" si="119"/>
        <v>35.01</v>
      </c>
      <c r="CU81" s="76">
        <f t="shared" si="120"/>
        <v>33.880000000000003</v>
      </c>
      <c r="CV81" s="76">
        <f t="shared" si="121"/>
        <v>35.01</v>
      </c>
      <c r="CW81" s="76">
        <f t="shared" si="122"/>
        <v>35.01</v>
      </c>
      <c r="CX81" s="76">
        <f t="shared" si="123"/>
        <v>33.880000000000003</v>
      </c>
      <c r="CY81" s="76">
        <f t="shared" si="124"/>
        <v>35.01</v>
      </c>
      <c r="CZ81" s="76">
        <f t="shared" si="125"/>
        <v>33.880000000000003</v>
      </c>
      <c r="DA81" s="76">
        <v>20.28</v>
      </c>
      <c r="DB81" s="77">
        <f t="shared" si="126"/>
        <v>397.4799999999999</v>
      </c>
      <c r="DC81" s="77">
        <f t="shared" si="127"/>
        <v>6134.44</v>
      </c>
      <c r="DD81" s="77"/>
      <c r="DE81" s="77"/>
      <c r="DF81" s="77"/>
      <c r="DG81" s="77"/>
      <c r="DH81" s="77"/>
      <c r="DI81" s="77"/>
      <c r="DJ81" s="77"/>
      <c r="DK81" s="77"/>
      <c r="DL81" s="77"/>
      <c r="DM81" s="77"/>
      <c r="DN81" s="77"/>
      <c r="DO81" s="77"/>
      <c r="DP81" s="77"/>
      <c r="DQ81" s="76">
        <f t="shared" si="128"/>
        <v>6134.44</v>
      </c>
      <c r="DR81" s="76">
        <f t="shared" si="129"/>
        <v>-3844.4399999999996</v>
      </c>
    </row>
    <row r="82" spans="2:122" s="26" customFormat="1" ht="36" customHeight="1" x14ac:dyDescent="0.25">
      <c r="B82" s="71">
        <v>41262</v>
      </c>
      <c r="C82" s="72" t="s">
        <v>135</v>
      </c>
      <c r="D82" s="73" t="s">
        <v>233</v>
      </c>
      <c r="E82" s="74" t="s">
        <v>76</v>
      </c>
      <c r="F82" s="74" t="s">
        <v>236</v>
      </c>
      <c r="G82" s="75">
        <v>2290</v>
      </c>
      <c r="H82" s="75">
        <f t="shared" si="43"/>
        <v>229</v>
      </c>
      <c r="I82" s="75">
        <f t="shared" si="44"/>
        <v>2061</v>
      </c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>
        <f t="shared" si="58"/>
        <v>0</v>
      </c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>
        <f>ROUND((I82/5/365*13),2)</f>
        <v>14.68</v>
      </c>
      <c r="AI82" s="75">
        <f t="shared" si="130"/>
        <v>13.55</v>
      </c>
      <c r="AJ82" s="75">
        <f t="shared" si="59"/>
        <v>28.23</v>
      </c>
      <c r="AK82" s="75">
        <v>2061</v>
      </c>
      <c r="AL82" s="75">
        <v>2061</v>
      </c>
      <c r="AM82" s="76">
        <f t="shared" si="60"/>
        <v>31.62</v>
      </c>
      <c r="AN82" s="76">
        <f t="shared" si="61"/>
        <v>35.01</v>
      </c>
      <c r="AO82" s="76">
        <f t="shared" si="62"/>
        <v>33.880000000000003</v>
      </c>
      <c r="AP82" s="76">
        <f t="shared" si="63"/>
        <v>35.01</v>
      </c>
      <c r="AQ82" s="76">
        <f t="shared" si="64"/>
        <v>33.880000000000003</v>
      </c>
      <c r="AR82" s="76">
        <f t="shared" si="65"/>
        <v>35.01</v>
      </c>
      <c r="AS82" s="76">
        <f t="shared" si="66"/>
        <v>35.01</v>
      </c>
      <c r="AT82" s="76">
        <f t="shared" si="67"/>
        <v>33.880000000000003</v>
      </c>
      <c r="AU82" s="76">
        <f t="shared" si="68"/>
        <v>35.01</v>
      </c>
      <c r="AV82" s="76">
        <f t="shared" si="69"/>
        <v>33.880000000000003</v>
      </c>
      <c r="AW82" s="76">
        <f t="shared" si="70"/>
        <v>35.01</v>
      </c>
      <c r="AX82" s="76">
        <f t="shared" si="71"/>
        <v>2438.2000000000016</v>
      </c>
      <c r="AY82" s="76">
        <f t="shared" si="72"/>
        <v>4499.2</v>
      </c>
      <c r="AZ82" s="76">
        <f t="shared" si="73"/>
        <v>35.01</v>
      </c>
      <c r="BA82" s="76">
        <f t="shared" si="74"/>
        <v>31.62</v>
      </c>
      <c r="BB82" s="76">
        <f t="shared" si="75"/>
        <v>35.01</v>
      </c>
      <c r="BC82" s="76">
        <f t="shared" si="76"/>
        <v>33.880000000000003</v>
      </c>
      <c r="BD82" s="76">
        <f t="shared" si="77"/>
        <v>35.01</v>
      </c>
      <c r="BE82" s="76">
        <f t="shared" si="78"/>
        <v>33.880000000000003</v>
      </c>
      <c r="BF82" s="76">
        <f t="shared" si="79"/>
        <v>35.01</v>
      </c>
      <c r="BG82" s="76">
        <f t="shared" si="80"/>
        <v>35.01</v>
      </c>
      <c r="BH82" s="76">
        <f t="shared" si="81"/>
        <v>33.880000000000003</v>
      </c>
      <c r="BI82" s="76">
        <f t="shared" si="82"/>
        <v>35.01</v>
      </c>
      <c r="BJ82" s="76">
        <f t="shared" si="83"/>
        <v>33.880000000000003</v>
      </c>
      <c r="BK82" s="76">
        <f t="shared" si="84"/>
        <v>35.01</v>
      </c>
      <c r="BL82" s="76">
        <f t="shared" si="85"/>
        <v>412.20999999999992</v>
      </c>
      <c r="BM82" s="76">
        <f t="shared" si="86"/>
        <v>4911.41</v>
      </c>
      <c r="BN82" s="76">
        <f t="shared" si="87"/>
        <v>35.01</v>
      </c>
      <c r="BO82" s="76">
        <f t="shared" si="88"/>
        <v>31.62</v>
      </c>
      <c r="BP82" s="76">
        <f t="shared" si="89"/>
        <v>35.01</v>
      </c>
      <c r="BQ82" s="76">
        <f t="shared" si="90"/>
        <v>33.880000000000003</v>
      </c>
      <c r="BR82" s="76">
        <f t="shared" si="91"/>
        <v>35.01</v>
      </c>
      <c r="BS82" s="76">
        <f t="shared" si="92"/>
        <v>33.880000000000003</v>
      </c>
      <c r="BT82" s="76">
        <f t="shared" si="93"/>
        <v>35.01</v>
      </c>
      <c r="BU82" s="76">
        <f t="shared" si="94"/>
        <v>35.01</v>
      </c>
      <c r="BV82" s="76">
        <f t="shared" si="95"/>
        <v>33.880000000000003</v>
      </c>
      <c r="BW82" s="76">
        <f t="shared" si="96"/>
        <v>35.01</v>
      </c>
      <c r="BX82" s="76">
        <f t="shared" si="97"/>
        <v>33.880000000000003</v>
      </c>
      <c r="BY82" s="76">
        <f t="shared" si="98"/>
        <v>35.01</v>
      </c>
      <c r="BZ82" s="76">
        <f t="shared" si="99"/>
        <v>412.20999999999992</v>
      </c>
      <c r="CA82" s="76">
        <f t="shared" si="100"/>
        <v>5323.62</v>
      </c>
      <c r="CB82" s="76">
        <f t="shared" si="101"/>
        <v>35.01</v>
      </c>
      <c r="CC82" s="76">
        <f t="shared" si="102"/>
        <v>32.75</v>
      </c>
      <c r="CD82" s="76">
        <f t="shared" si="103"/>
        <v>35.01</v>
      </c>
      <c r="CE82" s="76">
        <f t="shared" si="104"/>
        <v>33.880000000000003</v>
      </c>
      <c r="CF82" s="76">
        <f t="shared" si="105"/>
        <v>35.01</v>
      </c>
      <c r="CG82" s="76">
        <f t="shared" si="106"/>
        <v>33.880000000000003</v>
      </c>
      <c r="CH82" s="76">
        <f t="shared" si="107"/>
        <v>35.01</v>
      </c>
      <c r="CI82" s="76">
        <f t="shared" si="108"/>
        <v>35.01</v>
      </c>
      <c r="CJ82" s="76">
        <f t="shared" si="109"/>
        <v>33.880000000000003</v>
      </c>
      <c r="CK82" s="76">
        <f t="shared" si="110"/>
        <v>35.01</v>
      </c>
      <c r="CL82" s="76">
        <f t="shared" si="111"/>
        <v>33.880000000000003</v>
      </c>
      <c r="CM82" s="76">
        <f t="shared" si="112"/>
        <v>35.01</v>
      </c>
      <c r="CN82" s="76">
        <f t="shared" si="113"/>
        <v>413.33999999999992</v>
      </c>
      <c r="CO82" s="77">
        <f t="shared" si="114"/>
        <v>5736.96</v>
      </c>
      <c r="CP82" s="76">
        <f t="shared" si="115"/>
        <v>35.01</v>
      </c>
      <c r="CQ82" s="76">
        <f t="shared" si="116"/>
        <v>31.62</v>
      </c>
      <c r="CR82" s="76">
        <f t="shared" si="117"/>
        <v>35.01</v>
      </c>
      <c r="CS82" s="76">
        <f t="shared" si="118"/>
        <v>33.880000000000003</v>
      </c>
      <c r="CT82" s="78">
        <f t="shared" si="119"/>
        <v>35.01</v>
      </c>
      <c r="CU82" s="76">
        <f t="shared" si="120"/>
        <v>33.880000000000003</v>
      </c>
      <c r="CV82" s="76">
        <f t="shared" si="121"/>
        <v>35.01</v>
      </c>
      <c r="CW82" s="76">
        <f t="shared" si="122"/>
        <v>35.01</v>
      </c>
      <c r="CX82" s="76">
        <f t="shared" si="123"/>
        <v>33.880000000000003</v>
      </c>
      <c r="CY82" s="76">
        <f t="shared" si="124"/>
        <v>35.01</v>
      </c>
      <c r="CZ82" s="76">
        <f t="shared" si="125"/>
        <v>33.880000000000003</v>
      </c>
      <c r="DA82" s="76">
        <v>20.28</v>
      </c>
      <c r="DB82" s="77">
        <f t="shared" si="126"/>
        <v>397.4799999999999</v>
      </c>
      <c r="DC82" s="77">
        <f t="shared" si="127"/>
        <v>6134.44</v>
      </c>
      <c r="DD82" s="77"/>
      <c r="DE82" s="77"/>
      <c r="DF82" s="77"/>
      <c r="DG82" s="77"/>
      <c r="DH82" s="77"/>
      <c r="DI82" s="77"/>
      <c r="DJ82" s="77"/>
      <c r="DK82" s="77"/>
      <c r="DL82" s="77"/>
      <c r="DM82" s="77"/>
      <c r="DN82" s="77"/>
      <c r="DO82" s="77"/>
      <c r="DP82" s="77"/>
      <c r="DQ82" s="76">
        <f t="shared" si="128"/>
        <v>6134.44</v>
      </c>
      <c r="DR82" s="76">
        <f t="shared" si="129"/>
        <v>-3844.4399999999996</v>
      </c>
    </row>
    <row r="83" spans="2:122" s="26" customFormat="1" ht="33" customHeight="1" x14ac:dyDescent="0.25">
      <c r="B83" s="71">
        <v>41262</v>
      </c>
      <c r="C83" s="72" t="s">
        <v>135</v>
      </c>
      <c r="D83" s="73" t="s">
        <v>237</v>
      </c>
      <c r="E83" s="74" t="s">
        <v>76</v>
      </c>
      <c r="F83" s="74" t="s">
        <v>238</v>
      </c>
      <c r="G83" s="75">
        <v>3940</v>
      </c>
      <c r="H83" s="75">
        <f t="shared" si="43"/>
        <v>394</v>
      </c>
      <c r="I83" s="75">
        <f t="shared" si="44"/>
        <v>3546</v>
      </c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>
        <f t="shared" si="58"/>
        <v>0</v>
      </c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>
        <f t="shared" si="130"/>
        <v>23.32</v>
      </c>
      <c r="AJ83" s="75">
        <f t="shared" si="59"/>
        <v>23.32</v>
      </c>
      <c r="AK83" s="75">
        <v>3546</v>
      </c>
      <c r="AL83" s="75">
        <v>3546</v>
      </c>
      <c r="AM83" s="76">
        <f t="shared" si="60"/>
        <v>54.4</v>
      </c>
      <c r="AN83" s="76">
        <f t="shared" si="61"/>
        <v>60.23</v>
      </c>
      <c r="AO83" s="76">
        <f t="shared" si="62"/>
        <v>58.29</v>
      </c>
      <c r="AP83" s="76">
        <f t="shared" si="63"/>
        <v>60.23</v>
      </c>
      <c r="AQ83" s="76">
        <f t="shared" si="64"/>
        <v>58.29</v>
      </c>
      <c r="AR83" s="76">
        <f t="shared" si="65"/>
        <v>60.23</v>
      </c>
      <c r="AS83" s="76">
        <f t="shared" si="66"/>
        <v>60.23</v>
      </c>
      <c r="AT83" s="76">
        <f t="shared" si="67"/>
        <v>58.29</v>
      </c>
      <c r="AU83" s="76">
        <f t="shared" si="68"/>
        <v>60.23</v>
      </c>
      <c r="AV83" s="76">
        <f t="shared" si="69"/>
        <v>58.29</v>
      </c>
      <c r="AW83" s="76">
        <f t="shared" si="70"/>
        <v>60.23</v>
      </c>
      <c r="AX83" s="76">
        <f t="shared" si="71"/>
        <v>4194.9399999999996</v>
      </c>
      <c r="AY83" s="76">
        <f t="shared" si="72"/>
        <v>7740.94</v>
      </c>
      <c r="AZ83" s="76">
        <f t="shared" si="73"/>
        <v>60.23</v>
      </c>
      <c r="BA83" s="76">
        <f t="shared" si="74"/>
        <v>54.4</v>
      </c>
      <c r="BB83" s="76">
        <f t="shared" si="75"/>
        <v>60.23</v>
      </c>
      <c r="BC83" s="76">
        <f t="shared" si="76"/>
        <v>58.29</v>
      </c>
      <c r="BD83" s="76">
        <f t="shared" si="77"/>
        <v>60.23</v>
      </c>
      <c r="BE83" s="76">
        <f t="shared" si="78"/>
        <v>58.29</v>
      </c>
      <c r="BF83" s="76">
        <f t="shared" si="79"/>
        <v>60.23</v>
      </c>
      <c r="BG83" s="76">
        <f t="shared" si="80"/>
        <v>60.23</v>
      </c>
      <c r="BH83" s="76">
        <f t="shared" si="81"/>
        <v>58.29</v>
      </c>
      <c r="BI83" s="76">
        <f t="shared" si="82"/>
        <v>60.23</v>
      </c>
      <c r="BJ83" s="76">
        <f t="shared" si="83"/>
        <v>58.29</v>
      </c>
      <c r="BK83" s="76">
        <f t="shared" si="84"/>
        <v>60.23</v>
      </c>
      <c r="BL83" s="76">
        <f t="shared" si="85"/>
        <v>709.17000000000007</v>
      </c>
      <c r="BM83" s="76">
        <f t="shared" si="86"/>
        <v>8450.11</v>
      </c>
      <c r="BN83" s="76">
        <f t="shared" si="87"/>
        <v>60.23</v>
      </c>
      <c r="BO83" s="76">
        <f t="shared" si="88"/>
        <v>54.4</v>
      </c>
      <c r="BP83" s="76">
        <f t="shared" si="89"/>
        <v>60.23</v>
      </c>
      <c r="BQ83" s="76">
        <f t="shared" si="90"/>
        <v>58.29</v>
      </c>
      <c r="BR83" s="76">
        <f t="shared" si="91"/>
        <v>60.23</v>
      </c>
      <c r="BS83" s="76">
        <f t="shared" si="92"/>
        <v>58.29</v>
      </c>
      <c r="BT83" s="76">
        <f t="shared" si="93"/>
        <v>60.23</v>
      </c>
      <c r="BU83" s="76">
        <f t="shared" si="94"/>
        <v>60.23</v>
      </c>
      <c r="BV83" s="76">
        <f t="shared" si="95"/>
        <v>58.29</v>
      </c>
      <c r="BW83" s="76">
        <f t="shared" si="96"/>
        <v>60.23</v>
      </c>
      <c r="BX83" s="76">
        <f t="shared" si="97"/>
        <v>58.29</v>
      </c>
      <c r="BY83" s="76">
        <f t="shared" si="98"/>
        <v>60.23</v>
      </c>
      <c r="BZ83" s="76">
        <f t="shared" si="99"/>
        <v>709.17000000000007</v>
      </c>
      <c r="CA83" s="76">
        <f t="shared" si="100"/>
        <v>9159.2800000000007</v>
      </c>
      <c r="CB83" s="76">
        <f t="shared" si="101"/>
        <v>60.23</v>
      </c>
      <c r="CC83" s="76">
        <f t="shared" si="102"/>
        <v>56.35</v>
      </c>
      <c r="CD83" s="76">
        <f t="shared" si="103"/>
        <v>60.23</v>
      </c>
      <c r="CE83" s="76">
        <f t="shared" si="104"/>
        <v>58.29</v>
      </c>
      <c r="CF83" s="76">
        <f t="shared" si="105"/>
        <v>60.23</v>
      </c>
      <c r="CG83" s="76">
        <f t="shared" si="106"/>
        <v>58.29</v>
      </c>
      <c r="CH83" s="76">
        <f t="shared" si="107"/>
        <v>60.23</v>
      </c>
      <c r="CI83" s="76">
        <f t="shared" si="108"/>
        <v>60.23</v>
      </c>
      <c r="CJ83" s="76">
        <f t="shared" si="109"/>
        <v>58.29</v>
      </c>
      <c r="CK83" s="76">
        <f t="shared" si="110"/>
        <v>60.23</v>
      </c>
      <c r="CL83" s="76">
        <f t="shared" si="111"/>
        <v>58.29</v>
      </c>
      <c r="CM83" s="76">
        <f t="shared" si="112"/>
        <v>60.23</v>
      </c>
      <c r="CN83" s="76">
        <f t="shared" si="113"/>
        <v>711.12</v>
      </c>
      <c r="CO83" s="77">
        <f t="shared" si="114"/>
        <v>9870.4</v>
      </c>
      <c r="CP83" s="76">
        <f t="shared" si="115"/>
        <v>60.23</v>
      </c>
      <c r="CQ83" s="76">
        <f t="shared" si="116"/>
        <v>54.4</v>
      </c>
      <c r="CR83" s="76">
        <f t="shared" si="117"/>
        <v>60.23</v>
      </c>
      <c r="CS83" s="76">
        <f t="shared" si="118"/>
        <v>58.29</v>
      </c>
      <c r="CT83" s="78">
        <f t="shared" si="119"/>
        <v>60.23</v>
      </c>
      <c r="CU83" s="76">
        <f t="shared" si="120"/>
        <v>58.29</v>
      </c>
      <c r="CV83" s="76">
        <f t="shared" si="121"/>
        <v>60.23</v>
      </c>
      <c r="CW83" s="76">
        <f t="shared" si="122"/>
        <v>60.23</v>
      </c>
      <c r="CX83" s="76">
        <f t="shared" si="123"/>
        <v>58.29</v>
      </c>
      <c r="CY83" s="76">
        <f t="shared" si="124"/>
        <v>60.23</v>
      </c>
      <c r="CZ83" s="76">
        <f t="shared" si="125"/>
        <v>58.29</v>
      </c>
      <c r="DA83" s="76">
        <v>35.11</v>
      </c>
      <c r="DB83" s="77">
        <f t="shared" si="126"/>
        <v>684.05000000000007</v>
      </c>
      <c r="DC83" s="77">
        <f t="shared" si="127"/>
        <v>10554.45</v>
      </c>
      <c r="DD83" s="77"/>
      <c r="DE83" s="77"/>
      <c r="DF83" s="77"/>
      <c r="DG83" s="77"/>
      <c r="DH83" s="77"/>
      <c r="DI83" s="77"/>
      <c r="DJ83" s="77"/>
      <c r="DK83" s="77"/>
      <c r="DL83" s="77"/>
      <c r="DM83" s="77"/>
      <c r="DN83" s="77"/>
      <c r="DO83" s="77"/>
      <c r="DP83" s="77"/>
      <c r="DQ83" s="76">
        <f t="shared" si="128"/>
        <v>10554.45</v>
      </c>
      <c r="DR83" s="76">
        <f t="shared" si="129"/>
        <v>-6614.4500000000007</v>
      </c>
    </row>
    <row r="84" spans="2:122" s="26" customFormat="1" ht="40.5" customHeight="1" x14ac:dyDescent="0.25">
      <c r="B84" s="71">
        <v>41262</v>
      </c>
      <c r="C84" s="72" t="s">
        <v>135</v>
      </c>
      <c r="D84" s="73" t="s">
        <v>239</v>
      </c>
      <c r="E84" s="74" t="s">
        <v>76</v>
      </c>
      <c r="F84" s="74" t="s">
        <v>240</v>
      </c>
      <c r="G84" s="75">
        <v>3940</v>
      </c>
      <c r="H84" s="75">
        <f t="shared" si="43"/>
        <v>394</v>
      </c>
      <c r="I84" s="75">
        <f t="shared" si="44"/>
        <v>3546</v>
      </c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>
        <f t="shared" si="58"/>
        <v>0</v>
      </c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>
        <f t="shared" si="130"/>
        <v>23.32</v>
      </c>
      <c r="AJ84" s="75">
        <f t="shared" si="59"/>
        <v>23.32</v>
      </c>
      <c r="AK84" s="75">
        <v>3546</v>
      </c>
      <c r="AL84" s="75">
        <v>3546</v>
      </c>
      <c r="AM84" s="76">
        <f t="shared" si="60"/>
        <v>54.4</v>
      </c>
      <c r="AN84" s="76">
        <f t="shared" si="61"/>
        <v>60.23</v>
      </c>
      <c r="AO84" s="76">
        <f t="shared" si="62"/>
        <v>58.29</v>
      </c>
      <c r="AP84" s="76">
        <f t="shared" si="63"/>
        <v>60.23</v>
      </c>
      <c r="AQ84" s="76">
        <f t="shared" si="64"/>
        <v>58.29</v>
      </c>
      <c r="AR84" s="76">
        <f t="shared" si="65"/>
        <v>60.23</v>
      </c>
      <c r="AS84" s="76">
        <f t="shared" si="66"/>
        <v>60.23</v>
      </c>
      <c r="AT84" s="76">
        <f t="shared" si="67"/>
        <v>58.29</v>
      </c>
      <c r="AU84" s="76">
        <f t="shared" si="68"/>
        <v>60.23</v>
      </c>
      <c r="AV84" s="76">
        <f t="shared" si="69"/>
        <v>58.29</v>
      </c>
      <c r="AW84" s="76">
        <f t="shared" si="70"/>
        <v>60.23</v>
      </c>
      <c r="AX84" s="76">
        <f t="shared" si="71"/>
        <v>4194.9399999999996</v>
      </c>
      <c r="AY84" s="76">
        <f t="shared" si="72"/>
        <v>7740.94</v>
      </c>
      <c r="AZ84" s="76">
        <f t="shared" si="73"/>
        <v>60.23</v>
      </c>
      <c r="BA84" s="76">
        <f t="shared" si="74"/>
        <v>54.4</v>
      </c>
      <c r="BB84" s="76">
        <f t="shared" si="75"/>
        <v>60.23</v>
      </c>
      <c r="BC84" s="76">
        <f t="shared" si="76"/>
        <v>58.29</v>
      </c>
      <c r="BD84" s="76">
        <f t="shared" si="77"/>
        <v>60.23</v>
      </c>
      <c r="BE84" s="76">
        <f t="shared" si="78"/>
        <v>58.29</v>
      </c>
      <c r="BF84" s="76">
        <f t="shared" si="79"/>
        <v>60.23</v>
      </c>
      <c r="BG84" s="76">
        <f t="shared" si="80"/>
        <v>60.23</v>
      </c>
      <c r="BH84" s="76">
        <f t="shared" si="81"/>
        <v>58.29</v>
      </c>
      <c r="BI84" s="76">
        <f t="shared" si="82"/>
        <v>60.23</v>
      </c>
      <c r="BJ84" s="76">
        <f t="shared" si="83"/>
        <v>58.29</v>
      </c>
      <c r="BK84" s="76">
        <f t="shared" si="84"/>
        <v>60.23</v>
      </c>
      <c r="BL84" s="76">
        <f t="shared" si="85"/>
        <v>709.17000000000007</v>
      </c>
      <c r="BM84" s="76">
        <f t="shared" si="86"/>
        <v>8450.11</v>
      </c>
      <c r="BN84" s="76">
        <f t="shared" si="87"/>
        <v>60.23</v>
      </c>
      <c r="BO84" s="76">
        <f t="shared" si="88"/>
        <v>54.4</v>
      </c>
      <c r="BP84" s="76">
        <f t="shared" si="89"/>
        <v>60.23</v>
      </c>
      <c r="BQ84" s="76">
        <f t="shared" si="90"/>
        <v>58.29</v>
      </c>
      <c r="BR84" s="76">
        <f t="shared" si="91"/>
        <v>60.23</v>
      </c>
      <c r="BS84" s="76">
        <f t="shared" si="92"/>
        <v>58.29</v>
      </c>
      <c r="BT84" s="76">
        <f t="shared" si="93"/>
        <v>60.23</v>
      </c>
      <c r="BU84" s="76">
        <f t="shared" si="94"/>
        <v>60.23</v>
      </c>
      <c r="BV84" s="76">
        <f t="shared" si="95"/>
        <v>58.29</v>
      </c>
      <c r="BW84" s="76">
        <f t="shared" si="96"/>
        <v>60.23</v>
      </c>
      <c r="BX84" s="76">
        <f t="shared" si="97"/>
        <v>58.29</v>
      </c>
      <c r="BY84" s="76">
        <f t="shared" si="98"/>
        <v>60.23</v>
      </c>
      <c r="BZ84" s="76">
        <f t="shared" si="99"/>
        <v>709.17000000000007</v>
      </c>
      <c r="CA84" s="76">
        <f t="shared" si="100"/>
        <v>9159.2800000000007</v>
      </c>
      <c r="CB84" s="76">
        <f t="shared" si="101"/>
        <v>60.23</v>
      </c>
      <c r="CC84" s="76">
        <f t="shared" si="102"/>
        <v>56.35</v>
      </c>
      <c r="CD84" s="76">
        <f t="shared" si="103"/>
        <v>60.23</v>
      </c>
      <c r="CE84" s="76">
        <f t="shared" si="104"/>
        <v>58.29</v>
      </c>
      <c r="CF84" s="76">
        <f t="shared" si="105"/>
        <v>60.23</v>
      </c>
      <c r="CG84" s="76">
        <f t="shared" si="106"/>
        <v>58.29</v>
      </c>
      <c r="CH84" s="76">
        <f t="shared" si="107"/>
        <v>60.23</v>
      </c>
      <c r="CI84" s="76">
        <f t="shared" si="108"/>
        <v>60.23</v>
      </c>
      <c r="CJ84" s="76">
        <f t="shared" si="109"/>
        <v>58.29</v>
      </c>
      <c r="CK84" s="76">
        <f t="shared" si="110"/>
        <v>60.23</v>
      </c>
      <c r="CL84" s="76">
        <f t="shared" si="111"/>
        <v>58.29</v>
      </c>
      <c r="CM84" s="76">
        <f t="shared" si="112"/>
        <v>60.23</v>
      </c>
      <c r="CN84" s="76">
        <f t="shared" si="113"/>
        <v>711.12</v>
      </c>
      <c r="CO84" s="77">
        <f t="shared" si="114"/>
        <v>9870.4</v>
      </c>
      <c r="CP84" s="76">
        <f t="shared" si="115"/>
        <v>60.23</v>
      </c>
      <c r="CQ84" s="76">
        <f t="shared" si="116"/>
        <v>54.4</v>
      </c>
      <c r="CR84" s="76">
        <f t="shared" si="117"/>
        <v>60.23</v>
      </c>
      <c r="CS84" s="76">
        <f t="shared" si="118"/>
        <v>58.29</v>
      </c>
      <c r="CT84" s="78">
        <f t="shared" si="119"/>
        <v>60.23</v>
      </c>
      <c r="CU84" s="76">
        <f t="shared" si="120"/>
        <v>58.29</v>
      </c>
      <c r="CV84" s="76">
        <f t="shared" si="121"/>
        <v>60.23</v>
      </c>
      <c r="CW84" s="76">
        <f t="shared" si="122"/>
        <v>60.23</v>
      </c>
      <c r="CX84" s="76">
        <f t="shared" si="123"/>
        <v>58.29</v>
      </c>
      <c r="CY84" s="76">
        <f t="shared" si="124"/>
        <v>60.23</v>
      </c>
      <c r="CZ84" s="76">
        <f t="shared" si="125"/>
        <v>58.29</v>
      </c>
      <c r="DA84" s="76">
        <v>35.11</v>
      </c>
      <c r="DB84" s="77">
        <f t="shared" si="126"/>
        <v>684.05000000000007</v>
      </c>
      <c r="DC84" s="77">
        <f t="shared" si="127"/>
        <v>10554.45</v>
      </c>
      <c r="DD84" s="77"/>
      <c r="DE84" s="77"/>
      <c r="DF84" s="77"/>
      <c r="DG84" s="77"/>
      <c r="DH84" s="77"/>
      <c r="DI84" s="77"/>
      <c r="DJ84" s="77"/>
      <c r="DK84" s="77"/>
      <c r="DL84" s="77"/>
      <c r="DM84" s="77"/>
      <c r="DN84" s="77"/>
      <c r="DO84" s="77"/>
      <c r="DP84" s="77"/>
      <c r="DQ84" s="76">
        <f t="shared" si="128"/>
        <v>10554.45</v>
      </c>
      <c r="DR84" s="76">
        <f t="shared" si="129"/>
        <v>-6614.4500000000007</v>
      </c>
    </row>
    <row r="85" spans="2:122" s="26" customFormat="1" ht="34.5" customHeight="1" x14ac:dyDescent="0.25">
      <c r="B85" s="71">
        <v>41262</v>
      </c>
      <c r="C85" s="72" t="s">
        <v>135</v>
      </c>
      <c r="D85" s="73" t="s">
        <v>241</v>
      </c>
      <c r="E85" s="74" t="s">
        <v>76</v>
      </c>
      <c r="F85" s="74" t="s">
        <v>242</v>
      </c>
      <c r="G85" s="75">
        <v>3940</v>
      </c>
      <c r="H85" s="75">
        <f t="shared" si="43"/>
        <v>394</v>
      </c>
      <c r="I85" s="75">
        <f t="shared" si="44"/>
        <v>3546</v>
      </c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>
        <f t="shared" si="58"/>
        <v>0</v>
      </c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>
        <f t="shared" si="130"/>
        <v>23.32</v>
      </c>
      <c r="AJ85" s="75">
        <f t="shared" si="59"/>
        <v>23.32</v>
      </c>
      <c r="AK85" s="75">
        <v>3546</v>
      </c>
      <c r="AL85" s="75">
        <v>3546</v>
      </c>
      <c r="AM85" s="76">
        <f t="shared" si="60"/>
        <v>54.4</v>
      </c>
      <c r="AN85" s="76">
        <f t="shared" si="61"/>
        <v>60.23</v>
      </c>
      <c r="AO85" s="76">
        <f t="shared" si="62"/>
        <v>58.29</v>
      </c>
      <c r="AP85" s="76">
        <f t="shared" si="63"/>
        <v>60.23</v>
      </c>
      <c r="AQ85" s="76">
        <f t="shared" si="64"/>
        <v>58.29</v>
      </c>
      <c r="AR85" s="76">
        <f t="shared" si="65"/>
        <v>60.23</v>
      </c>
      <c r="AS85" s="76">
        <f t="shared" si="66"/>
        <v>60.23</v>
      </c>
      <c r="AT85" s="76">
        <f t="shared" si="67"/>
        <v>58.29</v>
      </c>
      <c r="AU85" s="76">
        <f t="shared" si="68"/>
        <v>60.23</v>
      </c>
      <c r="AV85" s="76">
        <f t="shared" si="69"/>
        <v>58.29</v>
      </c>
      <c r="AW85" s="76">
        <f t="shared" si="70"/>
        <v>60.23</v>
      </c>
      <c r="AX85" s="76">
        <f t="shared" si="71"/>
        <v>4194.9399999999996</v>
      </c>
      <c r="AY85" s="76">
        <f t="shared" si="72"/>
        <v>7740.94</v>
      </c>
      <c r="AZ85" s="76">
        <f t="shared" si="73"/>
        <v>60.23</v>
      </c>
      <c r="BA85" s="76">
        <f t="shared" si="74"/>
        <v>54.4</v>
      </c>
      <c r="BB85" s="76">
        <f t="shared" si="75"/>
        <v>60.23</v>
      </c>
      <c r="BC85" s="76">
        <f t="shared" si="76"/>
        <v>58.29</v>
      </c>
      <c r="BD85" s="76">
        <f t="shared" si="77"/>
        <v>60.23</v>
      </c>
      <c r="BE85" s="76">
        <f t="shared" si="78"/>
        <v>58.29</v>
      </c>
      <c r="BF85" s="76">
        <f t="shared" si="79"/>
        <v>60.23</v>
      </c>
      <c r="BG85" s="76">
        <f t="shared" si="80"/>
        <v>60.23</v>
      </c>
      <c r="BH85" s="76">
        <f t="shared" si="81"/>
        <v>58.29</v>
      </c>
      <c r="BI85" s="76">
        <f t="shared" si="82"/>
        <v>60.23</v>
      </c>
      <c r="BJ85" s="76">
        <f t="shared" si="83"/>
        <v>58.29</v>
      </c>
      <c r="BK85" s="76">
        <f t="shared" si="84"/>
        <v>60.23</v>
      </c>
      <c r="BL85" s="76">
        <f t="shared" si="85"/>
        <v>709.17000000000007</v>
      </c>
      <c r="BM85" s="76">
        <f t="shared" si="86"/>
        <v>8450.11</v>
      </c>
      <c r="BN85" s="76">
        <f t="shared" si="87"/>
        <v>60.23</v>
      </c>
      <c r="BO85" s="76">
        <f t="shared" si="88"/>
        <v>54.4</v>
      </c>
      <c r="BP85" s="76">
        <f t="shared" si="89"/>
        <v>60.23</v>
      </c>
      <c r="BQ85" s="76">
        <f t="shared" si="90"/>
        <v>58.29</v>
      </c>
      <c r="BR85" s="76">
        <f t="shared" si="91"/>
        <v>60.23</v>
      </c>
      <c r="BS85" s="76">
        <f t="shared" si="92"/>
        <v>58.29</v>
      </c>
      <c r="BT85" s="76">
        <f t="shared" si="93"/>
        <v>60.23</v>
      </c>
      <c r="BU85" s="76">
        <f t="shared" si="94"/>
        <v>60.23</v>
      </c>
      <c r="BV85" s="76">
        <f t="shared" si="95"/>
        <v>58.29</v>
      </c>
      <c r="BW85" s="76">
        <f t="shared" si="96"/>
        <v>60.23</v>
      </c>
      <c r="BX85" s="76">
        <f t="shared" si="97"/>
        <v>58.29</v>
      </c>
      <c r="BY85" s="76">
        <f t="shared" si="98"/>
        <v>60.23</v>
      </c>
      <c r="BZ85" s="76">
        <f t="shared" si="99"/>
        <v>709.17000000000007</v>
      </c>
      <c r="CA85" s="76">
        <f t="shared" si="100"/>
        <v>9159.2800000000007</v>
      </c>
      <c r="CB85" s="76">
        <f t="shared" si="101"/>
        <v>60.23</v>
      </c>
      <c r="CC85" s="76">
        <f t="shared" si="102"/>
        <v>56.35</v>
      </c>
      <c r="CD85" s="76">
        <f t="shared" si="103"/>
        <v>60.23</v>
      </c>
      <c r="CE85" s="76">
        <f t="shared" si="104"/>
        <v>58.29</v>
      </c>
      <c r="CF85" s="76">
        <f t="shared" si="105"/>
        <v>60.23</v>
      </c>
      <c r="CG85" s="76">
        <f t="shared" si="106"/>
        <v>58.29</v>
      </c>
      <c r="CH85" s="76">
        <f t="shared" si="107"/>
        <v>60.23</v>
      </c>
      <c r="CI85" s="76">
        <f t="shared" si="108"/>
        <v>60.23</v>
      </c>
      <c r="CJ85" s="76">
        <f t="shared" si="109"/>
        <v>58.29</v>
      </c>
      <c r="CK85" s="76">
        <f t="shared" si="110"/>
        <v>60.23</v>
      </c>
      <c r="CL85" s="76">
        <f t="shared" si="111"/>
        <v>58.29</v>
      </c>
      <c r="CM85" s="76">
        <f t="shared" si="112"/>
        <v>60.23</v>
      </c>
      <c r="CN85" s="76">
        <f t="shared" si="113"/>
        <v>711.12</v>
      </c>
      <c r="CO85" s="77">
        <f t="shared" si="114"/>
        <v>9870.4</v>
      </c>
      <c r="CP85" s="76">
        <f t="shared" si="115"/>
        <v>60.23</v>
      </c>
      <c r="CQ85" s="76">
        <f t="shared" si="116"/>
        <v>54.4</v>
      </c>
      <c r="CR85" s="76">
        <f t="shared" si="117"/>
        <v>60.23</v>
      </c>
      <c r="CS85" s="76">
        <f t="shared" si="118"/>
        <v>58.29</v>
      </c>
      <c r="CT85" s="78">
        <f t="shared" si="119"/>
        <v>60.23</v>
      </c>
      <c r="CU85" s="76">
        <f t="shared" si="120"/>
        <v>58.29</v>
      </c>
      <c r="CV85" s="76">
        <f t="shared" si="121"/>
        <v>60.23</v>
      </c>
      <c r="CW85" s="76">
        <f t="shared" si="122"/>
        <v>60.23</v>
      </c>
      <c r="CX85" s="76">
        <f t="shared" si="123"/>
        <v>58.29</v>
      </c>
      <c r="CY85" s="76">
        <f t="shared" si="124"/>
        <v>60.23</v>
      </c>
      <c r="CZ85" s="76">
        <f t="shared" si="125"/>
        <v>58.29</v>
      </c>
      <c r="DA85" s="76">
        <v>35.11</v>
      </c>
      <c r="DB85" s="77">
        <f t="shared" si="126"/>
        <v>684.05000000000007</v>
      </c>
      <c r="DC85" s="77">
        <f t="shared" si="127"/>
        <v>10554.45</v>
      </c>
      <c r="DD85" s="77"/>
      <c r="DE85" s="77"/>
      <c r="DF85" s="77"/>
      <c r="DG85" s="77"/>
      <c r="DH85" s="77"/>
      <c r="DI85" s="77"/>
      <c r="DJ85" s="77"/>
      <c r="DK85" s="77"/>
      <c r="DL85" s="77"/>
      <c r="DM85" s="77"/>
      <c r="DN85" s="77"/>
      <c r="DO85" s="77"/>
      <c r="DP85" s="77"/>
      <c r="DQ85" s="76">
        <f t="shared" si="128"/>
        <v>10554.45</v>
      </c>
      <c r="DR85" s="76">
        <f t="shared" si="129"/>
        <v>-6614.4500000000007</v>
      </c>
    </row>
    <row r="86" spans="2:122" s="26" customFormat="1" ht="42.75" customHeight="1" x14ac:dyDescent="0.25">
      <c r="B86" s="71">
        <v>41262</v>
      </c>
      <c r="C86" s="72" t="s">
        <v>243</v>
      </c>
      <c r="D86" s="79" t="s">
        <v>244</v>
      </c>
      <c r="E86" s="74" t="s">
        <v>62</v>
      </c>
      <c r="F86" s="74" t="s">
        <v>245</v>
      </c>
      <c r="G86" s="75">
        <v>4500</v>
      </c>
      <c r="H86" s="75">
        <f t="shared" si="43"/>
        <v>450</v>
      </c>
      <c r="I86" s="75">
        <f t="shared" si="44"/>
        <v>4050</v>
      </c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>
        <f t="shared" si="58"/>
        <v>0</v>
      </c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>
        <f t="shared" si="130"/>
        <v>26.63</v>
      </c>
      <c r="AJ86" s="75">
        <f t="shared" si="59"/>
        <v>26.63</v>
      </c>
      <c r="AK86" s="75">
        <v>4050</v>
      </c>
      <c r="AL86" s="75">
        <v>4050</v>
      </c>
      <c r="AM86" s="76">
        <f t="shared" si="60"/>
        <v>62.14</v>
      </c>
      <c r="AN86" s="76">
        <f t="shared" si="61"/>
        <v>68.790000000000006</v>
      </c>
      <c r="AO86" s="76">
        <f t="shared" si="62"/>
        <v>66.58</v>
      </c>
      <c r="AP86" s="76">
        <f t="shared" si="63"/>
        <v>68.790000000000006</v>
      </c>
      <c r="AQ86" s="76">
        <f t="shared" si="64"/>
        <v>66.58</v>
      </c>
      <c r="AR86" s="76">
        <f t="shared" si="65"/>
        <v>68.790000000000006</v>
      </c>
      <c r="AS86" s="76">
        <f t="shared" si="66"/>
        <v>68.790000000000006</v>
      </c>
      <c r="AT86" s="76">
        <f t="shared" si="67"/>
        <v>66.58</v>
      </c>
      <c r="AU86" s="76">
        <f t="shared" si="68"/>
        <v>68.790000000000006</v>
      </c>
      <c r="AV86" s="76">
        <f t="shared" si="69"/>
        <v>66.58</v>
      </c>
      <c r="AW86" s="76">
        <f t="shared" si="70"/>
        <v>68.790000000000006</v>
      </c>
      <c r="AX86" s="76">
        <f t="shared" si="71"/>
        <v>4791.2</v>
      </c>
      <c r="AY86" s="76">
        <f t="shared" si="72"/>
        <v>8841.2000000000007</v>
      </c>
      <c r="AZ86" s="76">
        <f t="shared" si="73"/>
        <v>68.790000000000006</v>
      </c>
      <c r="BA86" s="76">
        <f t="shared" si="74"/>
        <v>62.14</v>
      </c>
      <c r="BB86" s="76">
        <f t="shared" si="75"/>
        <v>68.790000000000006</v>
      </c>
      <c r="BC86" s="76">
        <f t="shared" si="76"/>
        <v>66.58</v>
      </c>
      <c r="BD86" s="76">
        <f t="shared" si="77"/>
        <v>68.790000000000006</v>
      </c>
      <c r="BE86" s="76">
        <f t="shared" si="78"/>
        <v>66.58</v>
      </c>
      <c r="BF86" s="76">
        <f t="shared" si="79"/>
        <v>68.790000000000006</v>
      </c>
      <c r="BG86" s="76">
        <f t="shared" si="80"/>
        <v>68.790000000000006</v>
      </c>
      <c r="BH86" s="76">
        <f t="shared" si="81"/>
        <v>66.58</v>
      </c>
      <c r="BI86" s="76">
        <f t="shared" si="82"/>
        <v>68.790000000000006</v>
      </c>
      <c r="BJ86" s="76">
        <f t="shared" si="83"/>
        <v>66.58</v>
      </c>
      <c r="BK86" s="76">
        <f t="shared" si="84"/>
        <v>68.790000000000006</v>
      </c>
      <c r="BL86" s="76">
        <f t="shared" si="85"/>
        <v>809.99</v>
      </c>
      <c r="BM86" s="76">
        <f t="shared" si="86"/>
        <v>9651.19</v>
      </c>
      <c r="BN86" s="76">
        <f t="shared" si="87"/>
        <v>68.790000000000006</v>
      </c>
      <c r="BO86" s="76">
        <f t="shared" si="88"/>
        <v>62.14</v>
      </c>
      <c r="BP86" s="76">
        <f t="shared" si="89"/>
        <v>68.790000000000006</v>
      </c>
      <c r="BQ86" s="76">
        <f t="shared" si="90"/>
        <v>66.58</v>
      </c>
      <c r="BR86" s="76">
        <f t="shared" si="91"/>
        <v>68.790000000000006</v>
      </c>
      <c r="BS86" s="76">
        <f t="shared" si="92"/>
        <v>66.58</v>
      </c>
      <c r="BT86" s="76">
        <f t="shared" si="93"/>
        <v>68.790000000000006</v>
      </c>
      <c r="BU86" s="76">
        <f t="shared" si="94"/>
        <v>68.790000000000006</v>
      </c>
      <c r="BV86" s="76">
        <f t="shared" si="95"/>
        <v>66.58</v>
      </c>
      <c r="BW86" s="76">
        <f t="shared" si="96"/>
        <v>68.790000000000006</v>
      </c>
      <c r="BX86" s="76">
        <f t="shared" si="97"/>
        <v>66.58</v>
      </c>
      <c r="BY86" s="76">
        <f t="shared" si="98"/>
        <v>68.790000000000006</v>
      </c>
      <c r="BZ86" s="76">
        <f t="shared" si="99"/>
        <v>809.99</v>
      </c>
      <c r="CA86" s="76">
        <f t="shared" si="100"/>
        <v>10461.18</v>
      </c>
      <c r="CB86" s="76">
        <f t="shared" si="101"/>
        <v>68.790000000000006</v>
      </c>
      <c r="CC86" s="76">
        <f t="shared" si="102"/>
        <v>64.36</v>
      </c>
      <c r="CD86" s="76">
        <f t="shared" si="103"/>
        <v>68.790000000000006</v>
      </c>
      <c r="CE86" s="76">
        <f t="shared" si="104"/>
        <v>66.58</v>
      </c>
      <c r="CF86" s="76">
        <f t="shared" si="105"/>
        <v>68.790000000000006</v>
      </c>
      <c r="CG86" s="76">
        <f t="shared" si="106"/>
        <v>66.58</v>
      </c>
      <c r="CH86" s="76">
        <f t="shared" si="107"/>
        <v>68.790000000000006</v>
      </c>
      <c r="CI86" s="76">
        <f t="shared" si="108"/>
        <v>68.790000000000006</v>
      </c>
      <c r="CJ86" s="76">
        <f t="shared" si="109"/>
        <v>66.58</v>
      </c>
      <c r="CK86" s="76">
        <f t="shared" si="110"/>
        <v>68.790000000000006</v>
      </c>
      <c r="CL86" s="76">
        <f t="shared" si="111"/>
        <v>66.58</v>
      </c>
      <c r="CM86" s="76">
        <f t="shared" si="112"/>
        <v>68.790000000000006</v>
      </c>
      <c r="CN86" s="76">
        <f t="shared" si="113"/>
        <v>812.21</v>
      </c>
      <c r="CO86" s="77">
        <f t="shared" si="114"/>
        <v>11273.39</v>
      </c>
      <c r="CP86" s="76">
        <f t="shared" si="115"/>
        <v>68.790000000000006</v>
      </c>
      <c r="CQ86" s="76">
        <f t="shared" si="116"/>
        <v>62.14</v>
      </c>
      <c r="CR86" s="76">
        <f t="shared" si="117"/>
        <v>68.790000000000006</v>
      </c>
      <c r="CS86" s="76">
        <f t="shared" si="118"/>
        <v>66.58</v>
      </c>
      <c r="CT86" s="78">
        <f t="shared" si="119"/>
        <v>68.790000000000006</v>
      </c>
      <c r="CU86" s="76">
        <f t="shared" si="120"/>
        <v>66.58</v>
      </c>
      <c r="CV86" s="76">
        <f t="shared" si="121"/>
        <v>68.790000000000006</v>
      </c>
      <c r="CW86" s="76">
        <f t="shared" si="122"/>
        <v>68.790000000000006</v>
      </c>
      <c r="CX86" s="76">
        <f t="shared" si="123"/>
        <v>66.58</v>
      </c>
      <c r="CY86" s="76">
        <f t="shared" si="124"/>
        <v>68.790000000000006</v>
      </c>
      <c r="CZ86" s="76">
        <f t="shared" si="125"/>
        <v>66.58</v>
      </c>
      <c r="DA86" s="76">
        <v>39.99</v>
      </c>
      <c r="DB86" s="77">
        <f t="shared" si="126"/>
        <v>781.19</v>
      </c>
      <c r="DC86" s="77">
        <f t="shared" si="127"/>
        <v>12054.58</v>
      </c>
      <c r="DD86" s="77"/>
      <c r="DE86" s="77"/>
      <c r="DF86" s="77"/>
      <c r="DG86" s="77"/>
      <c r="DH86" s="77"/>
      <c r="DI86" s="77"/>
      <c r="DJ86" s="77"/>
      <c r="DK86" s="77"/>
      <c r="DL86" s="77"/>
      <c r="DM86" s="77"/>
      <c r="DN86" s="77"/>
      <c r="DO86" s="77"/>
      <c r="DP86" s="77"/>
      <c r="DQ86" s="76">
        <f t="shared" si="128"/>
        <v>12054.58</v>
      </c>
      <c r="DR86" s="76">
        <f t="shared" si="129"/>
        <v>-7554.58</v>
      </c>
    </row>
    <row r="87" spans="2:122" s="26" customFormat="1" ht="15.75" customHeight="1" x14ac:dyDescent="0.25">
      <c r="B87" s="80">
        <v>41264</v>
      </c>
      <c r="C87" s="79" t="s">
        <v>246</v>
      </c>
      <c r="D87" s="79" t="s">
        <v>247</v>
      </c>
      <c r="E87" s="74" t="s">
        <v>154</v>
      </c>
      <c r="F87" s="74" t="s">
        <v>248</v>
      </c>
      <c r="G87" s="75">
        <v>1850</v>
      </c>
      <c r="H87" s="75">
        <f t="shared" si="43"/>
        <v>185</v>
      </c>
      <c r="I87" s="75">
        <f t="shared" si="44"/>
        <v>1665</v>
      </c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>
        <f t="shared" si="58"/>
        <v>0</v>
      </c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>
        <f>ROUND((I87/5/365*10),2)</f>
        <v>9.1199999999999992</v>
      </c>
      <c r="AJ87" s="75">
        <f t="shared" si="59"/>
        <v>9.1199999999999992</v>
      </c>
      <c r="AK87" s="75">
        <v>1665</v>
      </c>
      <c r="AL87" s="75">
        <v>1665</v>
      </c>
      <c r="AM87" s="76">
        <f t="shared" si="60"/>
        <v>25.55</v>
      </c>
      <c r="AN87" s="76">
        <f t="shared" si="61"/>
        <v>28.28</v>
      </c>
      <c r="AO87" s="76">
        <f t="shared" si="62"/>
        <v>27.37</v>
      </c>
      <c r="AP87" s="76">
        <f t="shared" si="63"/>
        <v>28.28</v>
      </c>
      <c r="AQ87" s="76">
        <f t="shared" si="64"/>
        <v>27.37</v>
      </c>
      <c r="AR87" s="76">
        <f t="shared" si="65"/>
        <v>28.28</v>
      </c>
      <c r="AS87" s="76">
        <f t="shared" si="66"/>
        <v>28.28</v>
      </c>
      <c r="AT87" s="76">
        <f t="shared" si="67"/>
        <v>27.37</v>
      </c>
      <c r="AU87" s="76">
        <f t="shared" si="68"/>
        <v>28.28</v>
      </c>
      <c r="AV87" s="76">
        <f t="shared" si="69"/>
        <v>27.37</v>
      </c>
      <c r="AW87" s="76">
        <f t="shared" si="70"/>
        <v>28.28</v>
      </c>
      <c r="AX87" s="76">
        <f t="shared" si="71"/>
        <v>1969.7099999999994</v>
      </c>
      <c r="AY87" s="76">
        <f t="shared" si="72"/>
        <v>3634.71</v>
      </c>
      <c r="AZ87" s="76">
        <f t="shared" si="73"/>
        <v>28.28</v>
      </c>
      <c r="BA87" s="76">
        <f t="shared" si="74"/>
        <v>25.55</v>
      </c>
      <c r="BB87" s="76">
        <f t="shared" si="75"/>
        <v>28.28</v>
      </c>
      <c r="BC87" s="76">
        <f t="shared" si="76"/>
        <v>27.37</v>
      </c>
      <c r="BD87" s="76">
        <f t="shared" si="77"/>
        <v>28.28</v>
      </c>
      <c r="BE87" s="76">
        <f t="shared" si="78"/>
        <v>27.37</v>
      </c>
      <c r="BF87" s="76">
        <f t="shared" si="79"/>
        <v>28.28</v>
      </c>
      <c r="BG87" s="76">
        <f t="shared" si="80"/>
        <v>28.28</v>
      </c>
      <c r="BH87" s="76">
        <f t="shared" si="81"/>
        <v>27.37</v>
      </c>
      <c r="BI87" s="76">
        <f t="shared" si="82"/>
        <v>28.28</v>
      </c>
      <c r="BJ87" s="76">
        <f t="shared" si="83"/>
        <v>27.37</v>
      </c>
      <c r="BK87" s="76">
        <f t="shared" si="84"/>
        <v>28.28</v>
      </c>
      <c r="BL87" s="76">
        <f t="shared" si="85"/>
        <v>332.99</v>
      </c>
      <c r="BM87" s="76">
        <f t="shared" si="86"/>
        <v>3967.7</v>
      </c>
      <c r="BN87" s="76">
        <f t="shared" si="87"/>
        <v>28.28</v>
      </c>
      <c r="BO87" s="76">
        <f t="shared" si="88"/>
        <v>25.55</v>
      </c>
      <c r="BP87" s="76">
        <f t="shared" si="89"/>
        <v>28.28</v>
      </c>
      <c r="BQ87" s="76">
        <f t="shared" si="90"/>
        <v>27.37</v>
      </c>
      <c r="BR87" s="76">
        <f t="shared" si="91"/>
        <v>28.28</v>
      </c>
      <c r="BS87" s="76">
        <f t="shared" si="92"/>
        <v>27.37</v>
      </c>
      <c r="BT87" s="76">
        <f t="shared" si="93"/>
        <v>28.28</v>
      </c>
      <c r="BU87" s="76">
        <f t="shared" si="94"/>
        <v>28.28</v>
      </c>
      <c r="BV87" s="76">
        <f t="shared" si="95"/>
        <v>27.37</v>
      </c>
      <c r="BW87" s="76">
        <f t="shared" si="96"/>
        <v>28.28</v>
      </c>
      <c r="BX87" s="76">
        <f t="shared" si="97"/>
        <v>27.37</v>
      </c>
      <c r="BY87" s="76">
        <f t="shared" si="98"/>
        <v>28.28</v>
      </c>
      <c r="BZ87" s="76">
        <f t="shared" si="99"/>
        <v>332.99</v>
      </c>
      <c r="CA87" s="76">
        <f t="shared" si="100"/>
        <v>4300.6899999999996</v>
      </c>
      <c r="CB87" s="76">
        <f t="shared" si="101"/>
        <v>28.28</v>
      </c>
      <c r="CC87" s="76">
        <f t="shared" si="102"/>
        <v>26.46</v>
      </c>
      <c r="CD87" s="76">
        <f t="shared" si="103"/>
        <v>28.28</v>
      </c>
      <c r="CE87" s="76">
        <f t="shared" si="104"/>
        <v>27.37</v>
      </c>
      <c r="CF87" s="76">
        <f t="shared" si="105"/>
        <v>28.28</v>
      </c>
      <c r="CG87" s="76">
        <f t="shared" si="106"/>
        <v>27.37</v>
      </c>
      <c r="CH87" s="76">
        <f t="shared" si="107"/>
        <v>28.28</v>
      </c>
      <c r="CI87" s="76">
        <f t="shared" si="108"/>
        <v>28.28</v>
      </c>
      <c r="CJ87" s="76">
        <f t="shared" si="109"/>
        <v>27.37</v>
      </c>
      <c r="CK87" s="76">
        <f t="shared" si="110"/>
        <v>28.28</v>
      </c>
      <c r="CL87" s="76">
        <f t="shared" si="111"/>
        <v>27.37</v>
      </c>
      <c r="CM87" s="76">
        <f t="shared" si="112"/>
        <v>28.28</v>
      </c>
      <c r="CN87" s="76">
        <f t="shared" si="113"/>
        <v>333.9</v>
      </c>
      <c r="CO87" s="77">
        <f t="shared" si="114"/>
        <v>4634.59</v>
      </c>
      <c r="CP87" s="76">
        <f t="shared" si="115"/>
        <v>28.28</v>
      </c>
      <c r="CQ87" s="76">
        <f t="shared" si="116"/>
        <v>25.55</v>
      </c>
      <c r="CR87" s="76">
        <f t="shared" si="117"/>
        <v>28.28</v>
      </c>
      <c r="CS87" s="76">
        <f t="shared" si="118"/>
        <v>27.37</v>
      </c>
      <c r="CT87" s="78">
        <f t="shared" si="119"/>
        <v>28.28</v>
      </c>
      <c r="CU87" s="76">
        <f t="shared" si="120"/>
        <v>27.37</v>
      </c>
      <c r="CV87" s="76">
        <f t="shared" si="121"/>
        <v>28.28</v>
      </c>
      <c r="CW87" s="76">
        <f t="shared" si="122"/>
        <v>28.28</v>
      </c>
      <c r="CX87" s="76">
        <f t="shared" si="123"/>
        <v>27.37</v>
      </c>
      <c r="CY87" s="76">
        <f t="shared" si="124"/>
        <v>28.28</v>
      </c>
      <c r="CZ87" s="76">
        <f t="shared" si="125"/>
        <v>27.37</v>
      </c>
      <c r="DA87" s="76">
        <v>18.3</v>
      </c>
      <c r="DB87" s="77">
        <f t="shared" si="126"/>
        <v>323.01000000000005</v>
      </c>
      <c r="DC87" s="77">
        <f t="shared" si="127"/>
        <v>4957.6000000000004</v>
      </c>
      <c r="DD87" s="77"/>
      <c r="DE87" s="77"/>
      <c r="DF87" s="77"/>
      <c r="DG87" s="77"/>
      <c r="DH87" s="77"/>
      <c r="DI87" s="77"/>
      <c r="DJ87" s="77"/>
      <c r="DK87" s="77"/>
      <c r="DL87" s="77"/>
      <c r="DM87" s="77"/>
      <c r="DN87" s="77"/>
      <c r="DO87" s="77"/>
      <c r="DP87" s="77"/>
      <c r="DQ87" s="76">
        <f t="shared" si="128"/>
        <v>4957.6000000000004</v>
      </c>
      <c r="DR87" s="76">
        <f t="shared" si="129"/>
        <v>-3107.6000000000004</v>
      </c>
    </row>
    <row r="88" spans="2:122" s="26" customFormat="1" ht="15.75" customHeight="1" x14ac:dyDescent="0.25">
      <c r="B88" s="38" t="s">
        <v>56</v>
      </c>
      <c r="C88" s="39"/>
      <c r="D88" s="39"/>
      <c r="E88" s="81"/>
      <c r="F88" s="81"/>
      <c r="G88" s="42">
        <f>SUM(G38:G87)</f>
        <v>154950.05714285714</v>
      </c>
      <c r="H88" s="42">
        <f>SUM(H38:H87)</f>
        <v>15495.005714285713</v>
      </c>
      <c r="I88" s="42">
        <f>SUM(I38:I87)</f>
        <v>139455.05142857146</v>
      </c>
      <c r="J88" s="42">
        <f t="shared" ref="J88:AF88" si="131">SUM(J38:J55)</f>
        <v>0</v>
      </c>
      <c r="K88" s="42">
        <f t="shared" si="131"/>
        <v>417.30185127201565</v>
      </c>
      <c r="L88" s="42">
        <f t="shared" si="131"/>
        <v>503.37186692759298</v>
      </c>
      <c r="M88" s="42">
        <f t="shared" si="131"/>
        <v>558.09637573385521</v>
      </c>
      <c r="N88" s="42">
        <f t="shared" si="131"/>
        <v>633.16800000000001</v>
      </c>
      <c r="O88" s="42">
        <f t="shared" si="131"/>
        <v>661.9116399217221</v>
      </c>
      <c r="P88" s="42">
        <f t="shared" si="131"/>
        <v>3397.5280939334639</v>
      </c>
      <c r="Q88" s="42">
        <f t="shared" si="131"/>
        <v>2991.4300000000003</v>
      </c>
      <c r="R88" s="42">
        <f t="shared" si="131"/>
        <v>2456.88</v>
      </c>
      <c r="S88" s="42">
        <f t="shared" si="131"/>
        <v>1800</v>
      </c>
      <c r="T88" s="42">
        <f t="shared" si="131"/>
        <v>1548.49</v>
      </c>
      <c r="U88" s="42">
        <f t="shared" si="131"/>
        <v>4272.4799999999996</v>
      </c>
      <c r="V88" s="42">
        <f t="shared" si="131"/>
        <v>119.73</v>
      </c>
      <c r="W88" s="42">
        <f t="shared" si="131"/>
        <v>407.47</v>
      </c>
      <c r="X88" s="42">
        <f t="shared" si="131"/>
        <v>497.99</v>
      </c>
      <c r="Y88" s="42">
        <f t="shared" si="131"/>
        <v>496.64</v>
      </c>
      <c r="Z88" s="42">
        <f t="shared" si="131"/>
        <v>902.86999999999989</v>
      </c>
      <c r="AA88" s="42">
        <f t="shared" si="131"/>
        <v>2859.8900000000003</v>
      </c>
      <c r="AB88" s="42">
        <f t="shared" si="131"/>
        <v>5552.9000000000005</v>
      </c>
      <c r="AC88" s="42">
        <f t="shared" si="131"/>
        <v>5449.9599999999991</v>
      </c>
      <c r="AD88" s="42">
        <f t="shared" si="131"/>
        <v>5449.9599999999991</v>
      </c>
      <c r="AE88" s="42">
        <f t="shared" si="131"/>
        <v>4962.87</v>
      </c>
      <c r="AF88" s="42">
        <f t="shared" si="131"/>
        <v>2954.8600000000006</v>
      </c>
      <c r="AG88" s="42"/>
      <c r="AH88" s="42"/>
      <c r="AI88" s="42"/>
      <c r="AJ88" s="42"/>
      <c r="AK88" s="42">
        <f>SUM(AK38:AK87)</f>
        <v>139455.08000000002</v>
      </c>
      <c r="AL88" s="42">
        <f>SUM(AL38:AL87)</f>
        <v>139455.08000000002</v>
      </c>
    </row>
    <row r="89" spans="2:122" s="26" customFormat="1" ht="12.75" customHeight="1" x14ac:dyDescent="0.25">
      <c r="B89" s="43" t="s">
        <v>249</v>
      </c>
      <c r="C89" s="39"/>
      <c r="D89" s="82"/>
      <c r="E89" s="83"/>
      <c r="F89" s="83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</row>
    <row r="90" spans="2:122" s="26" customFormat="1" ht="20.25" customHeight="1" x14ac:dyDescent="0.25">
      <c r="B90" s="20" t="s">
        <v>250</v>
      </c>
      <c r="C90" s="21" t="s">
        <v>251</v>
      </c>
      <c r="D90" s="21" t="s">
        <v>252</v>
      </c>
      <c r="E90" s="28" t="s">
        <v>154</v>
      </c>
      <c r="F90" s="28" t="s">
        <v>253</v>
      </c>
      <c r="G90" s="24">
        <f>5339.25/8.75</f>
        <v>610.20000000000005</v>
      </c>
      <c r="H90" s="24">
        <f>(G90*0.1)</f>
        <v>61.02000000000001</v>
      </c>
      <c r="I90" s="24">
        <f>(G90*0.9)</f>
        <v>549.18000000000006</v>
      </c>
      <c r="J90" s="24">
        <v>0</v>
      </c>
      <c r="K90" s="24">
        <v>0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  <c r="Q90" s="24">
        <v>0</v>
      </c>
      <c r="R90" s="24">
        <v>2.42</v>
      </c>
      <c r="S90" s="24">
        <v>109.84</v>
      </c>
      <c r="T90" s="24">
        <v>109.84</v>
      </c>
      <c r="U90" s="24">
        <v>109.84</v>
      </c>
      <c r="V90" s="24">
        <v>109.86</v>
      </c>
      <c r="W90" s="24">
        <v>107.38</v>
      </c>
      <c r="X90" s="24">
        <v>0</v>
      </c>
      <c r="Y90" s="24">
        <v>0</v>
      </c>
      <c r="Z90" s="24">
        <v>0</v>
      </c>
      <c r="AA90" s="24">
        <v>0</v>
      </c>
      <c r="AB90" s="24">
        <v>0</v>
      </c>
      <c r="AC90" s="24">
        <v>0</v>
      </c>
      <c r="AD90" s="24">
        <v>0</v>
      </c>
      <c r="AE90" s="24">
        <v>0</v>
      </c>
      <c r="AF90" s="25">
        <v>0</v>
      </c>
      <c r="AG90" s="24">
        <v>0</v>
      </c>
      <c r="AH90" s="24"/>
      <c r="AI90" s="24"/>
      <c r="AJ90" s="24"/>
      <c r="AK90" s="24">
        <v>549.17999999999995</v>
      </c>
      <c r="AL90" s="25">
        <f>SUM(AK90)</f>
        <v>549.17999999999995</v>
      </c>
    </row>
    <row r="91" spans="2:122" s="26" customFormat="1" ht="19.5" customHeight="1" x14ac:dyDescent="0.25">
      <c r="B91" s="27" t="s">
        <v>254</v>
      </c>
      <c r="C91" s="21" t="s">
        <v>255</v>
      </c>
      <c r="D91" s="22" t="s">
        <v>256</v>
      </c>
      <c r="E91" s="23" t="s">
        <v>154</v>
      </c>
      <c r="F91" s="23" t="s">
        <v>257</v>
      </c>
      <c r="G91" s="24">
        <v>2936.87</v>
      </c>
      <c r="H91" s="24">
        <f t="shared" ref="H91:H150" si="132">(G91*0.1)</f>
        <v>293.68700000000001</v>
      </c>
      <c r="I91" s="24">
        <f t="shared" ref="I91:I149" si="133">(G91*0.9)</f>
        <v>2643.183</v>
      </c>
      <c r="J91" s="24">
        <v>0</v>
      </c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  <c r="S91" s="24">
        <v>0</v>
      </c>
      <c r="T91" s="24">
        <v>0</v>
      </c>
      <c r="U91" s="24">
        <v>0</v>
      </c>
      <c r="V91" s="24">
        <v>0</v>
      </c>
      <c r="W91" s="24">
        <v>422.91</v>
      </c>
      <c r="X91" s="24">
        <v>530.1</v>
      </c>
      <c r="Y91" s="24">
        <v>528.65</v>
      </c>
      <c r="Z91" s="24">
        <v>528.65</v>
      </c>
      <c r="AA91" s="24">
        <v>528.65</v>
      </c>
      <c r="AB91" s="24">
        <v>104.22</v>
      </c>
      <c r="AC91" s="24">
        <v>0</v>
      </c>
      <c r="AD91" s="24">
        <v>0</v>
      </c>
      <c r="AE91" s="24">
        <v>0</v>
      </c>
      <c r="AF91" s="25">
        <v>0</v>
      </c>
      <c r="AG91" s="24">
        <v>0</v>
      </c>
      <c r="AH91" s="24"/>
      <c r="AI91" s="24"/>
      <c r="AJ91" s="24"/>
      <c r="AK91" s="24">
        <v>2643.18</v>
      </c>
      <c r="AL91" s="25">
        <f>SUM(AK91)</f>
        <v>2643.18</v>
      </c>
    </row>
    <row r="92" spans="2:122" s="26" customFormat="1" ht="21" customHeight="1" x14ac:dyDescent="0.25">
      <c r="B92" s="27" t="s">
        <v>254</v>
      </c>
      <c r="C92" s="21" t="s">
        <v>255</v>
      </c>
      <c r="D92" s="22" t="s">
        <v>258</v>
      </c>
      <c r="E92" s="23" t="s">
        <v>154</v>
      </c>
      <c r="F92" s="23" t="s">
        <v>259</v>
      </c>
      <c r="G92" s="24">
        <v>2936.87</v>
      </c>
      <c r="H92" s="24">
        <f t="shared" si="132"/>
        <v>293.68700000000001</v>
      </c>
      <c r="I92" s="24">
        <f t="shared" si="133"/>
        <v>2643.183</v>
      </c>
      <c r="J92" s="24">
        <v>0</v>
      </c>
      <c r="K92" s="24">
        <v>0</v>
      </c>
      <c r="L92" s="24">
        <v>0</v>
      </c>
      <c r="M92" s="24">
        <v>0</v>
      </c>
      <c r="N92" s="24">
        <v>0</v>
      </c>
      <c r="O92" s="24">
        <v>0</v>
      </c>
      <c r="P92" s="24">
        <v>0</v>
      </c>
      <c r="Q92" s="24">
        <v>0</v>
      </c>
      <c r="R92" s="24">
        <v>0</v>
      </c>
      <c r="S92" s="24">
        <v>0</v>
      </c>
      <c r="T92" s="24">
        <v>0</v>
      </c>
      <c r="U92" s="24">
        <v>0</v>
      </c>
      <c r="V92" s="24">
        <v>0</v>
      </c>
      <c r="W92" s="24">
        <v>422.91</v>
      </c>
      <c r="X92" s="24">
        <v>530.1</v>
      </c>
      <c r="Y92" s="24">
        <v>528.65</v>
      </c>
      <c r="Z92" s="24">
        <v>528.65</v>
      </c>
      <c r="AA92" s="24">
        <v>528.65</v>
      </c>
      <c r="AB92" s="24">
        <v>104.22</v>
      </c>
      <c r="AC92" s="24">
        <v>0</v>
      </c>
      <c r="AD92" s="24">
        <v>0</v>
      </c>
      <c r="AE92" s="24">
        <v>0</v>
      </c>
      <c r="AF92" s="25">
        <v>0</v>
      </c>
      <c r="AG92" s="24">
        <v>0</v>
      </c>
      <c r="AH92" s="24"/>
      <c r="AI92" s="24"/>
      <c r="AJ92" s="24"/>
      <c r="AK92" s="24">
        <v>2643.18</v>
      </c>
      <c r="AL92" s="25">
        <f t="shared" ref="AL92:AL151" si="134">SUM(AK92)</f>
        <v>2643.18</v>
      </c>
    </row>
    <row r="93" spans="2:122" s="26" customFormat="1" ht="20.100000000000001" customHeight="1" x14ac:dyDescent="0.25">
      <c r="B93" s="27" t="s">
        <v>260</v>
      </c>
      <c r="C93" s="21" t="s">
        <v>261</v>
      </c>
      <c r="D93" s="22" t="s">
        <v>262</v>
      </c>
      <c r="E93" s="23" t="s">
        <v>109</v>
      </c>
      <c r="F93" s="23" t="s">
        <v>263</v>
      </c>
      <c r="G93" s="24">
        <v>1719</v>
      </c>
      <c r="H93" s="24">
        <f t="shared" si="132"/>
        <v>171.9</v>
      </c>
      <c r="I93" s="24">
        <f t="shared" si="133"/>
        <v>1547.1000000000001</v>
      </c>
      <c r="J93" s="24"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4">
        <v>0</v>
      </c>
      <c r="T93" s="24">
        <v>0</v>
      </c>
      <c r="U93" s="24">
        <v>0</v>
      </c>
      <c r="V93" s="24">
        <v>0</v>
      </c>
      <c r="W93" s="24">
        <v>203.45</v>
      </c>
      <c r="X93" s="24">
        <v>310.26</v>
      </c>
      <c r="Y93" s="24">
        <v>309.42</v>
      </c>
      <c r="Z93" s="24">
        <v>309.42</v>
      </c>
      <c r="AA93" s="24">
        <v>309.42</v>
      </c>
      <c r="AB93" s="24">
        <v>105.13</v>
      </c>
      <c r="AC93" s="24">
        <v>0</v>
      </c>
      <c r="AD93" s="24">
        <v>0</v>
      </c>
      <c r="AE93" s="24">
        <v>0</v>
      </c>
      <c r="AF93" s="25">
        <v>0</v>
      </c>
      <c r="AG93" s="24">
        <v>0</v>
      </c>
      <c r="AH93" s="24"/>
      <c r="AI93" s="24"/>
      <c r="AJ93" s="24"/>
      <c r="AK93" s="24">
        <v>1547.1</v>
      </c>
      <c r="AL93" s="25">
        <f t="shared" si="134"/>
        <v>1547.1</v>
      </c>
    </row>
    <row r="94" spans="2:122" s="26" customFormat="1" ht="20.100000000000001" customHeight="1" x14ac:dyDescent="0.25">
      <c r="B94" s="27" t="s">
        <v>260</v>
      </c>
      <c r="C94" s="21" t="s">
        <v>261</v>
      </c>
      <c r="D94" s="22" t="s">
        <v>264</v>
      </c>
      <c r="E94" s="23" t="s">
        <v>154</v>
      </c>
      <c r="F94" s="23" t="s">
        <v>265</v>
      </c>
      <c r="G94" s="24">
        <v>1719</v>
      </c>
      <c r="H94" s="24">
        <f t="shared" si="132"/>
        <v>171.9</v>
      </c>
      <c r="I94" s="24">
        <f t="shared" si="133"/>
        <v>1547.1000000000001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0</v>
      </c>
      <c r="S94" s="24">
        <v>0</v>
      </c>
      <c r="T94" s="24">
        <v>0</v>
      </c>
      <c r="U94" s="24">
        <v>0</v>
      </c>
      <c r="V94" s="24">
        <v>0</v>
      </c>
      <c r="W94" s="24">
        <v>203.45</v>
      </c>
      <c r="X94" s="24">
        <v>310.26</v>
      </c>
      <c r="Y94" s="24">
        <v>309.42</v>
      </c>
      <c r="Z94" s="24">
        <v>309.42</v>
      </c>
      <c r="AA94" s="24">
        <v>309.42</v>
      </c>
      <c r="AB94" s="24">
        <v>105.13</v>
      </c>
      <c r="AC94" s="24">
        <v>0</v>
      </c>
      <c r="AD94" s="24">
        <v>0</v>
      </c>
      <c r="AE94" s="24">
        <v>0</v>
      </c>
      <c r="AF94" s="25">
        <v>0</v>
      </c>
      <c r="AG94" s="24">
        <v>0</v>
      </c>
      <c r="AH94" s="24"/>
      <c r="AI94" s="24"/>
      <c r="AJ94" s="24"/>
      <c r="AK94" s="24">
        <v>1547.1</v>
      </c>
      <c r="AL94" s="25">
        <f t="shared" si="134"/>
        <v>1547.1</v>
      </c>
    </row>
    <row r="95" spans="2:122" s="26" customFormat="1" ht="20.100000000000001" customHeight="1" x14ac:dyDescent="0.25">
      <c r="B95" s="27" t="s">
        <v>260</v>
      </c>
      <c r="C95" s="21" t="s">
        <v>261</v>
      </c>
      <c r="D95" s="22" t="s">
        <v>266</v>
      </c>
      <c r="E95" s="23" t="s">
        <v>76</v>
      </c>
      <c r="F95" s="23" t="s">
        <v>267</v>
      </c>
      <c r="G95" s="24">
        <v>1719</v>
      </c>
      <c r="H95" s="24">
        <f t="shared" si="132"/>
        <v>171.9</v>
      </c>
      <c r="I95" s="24">
        <f t="shared" si="133"/>
        <v>1547.1000000000001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  <c r="T95" s="24">
        <v>0</v>
      </c>
      <c r="U95" s="24">
        <v>0</v>
      </c>
      <c r="V95" s="24">
        <v>0</v>
      </c>
      <c r="W95" s="24">
        <v>203.45</v>
      </c>
      <c r="X95" s="24">
        <v>310.26</v>
      </c>
      <c r="Y95" s="24">
        <v>309.42</v>
      </c>
      <c r="Z95" s="24">
        <v>309.42</v>
      </c>
      <c r="AA95" s="24">
        <v>309.42</v>
      </c>
      <c r="AB95" s="24">
        <v>105.13</v>
      </c>
      <c r="AC95" s="24">
        <v>0</v>
      </c>
      <c r="AD95" s="24">
        <v>0</v>
      </c>
      <c r="AE95" s="24">
        <v>0</v>
      </c>
      <c r="AF95" s="25">
        <v>0</v>
      </c>
      <c r="AG95" s="24">
        <v>0</v>
      </c>
      <c r="AH95" s="24"/>
      <c r="AI95" s="24"/>
      <c r="AJ95" s="24"/>
      <c r="AK95" s="24">
        <v>1547.1</v>
      </c>
      <c r="AL95" s="25">
        <f t="shared" si="134"/>
        <v>1547.1</v>
      </c>
    </row>
    <row r="96" spans="2:122" s="26" customFormat="1" ht="20.100000000000001" customHeight="1" x14ac:dyDescent="0.25">
      <c r="B96" s="27" t="s">
        <v>260</v>
      </c>
      <c r="C96" s="21" t="s">
        <v>261</v>
      </c>
      <c r="D96" s="22" t="s">
        <v>268</v>
      </c>
      <c r="E96" s="23" t="s">
        <v>269</v>
      </c>
      <c r="F96" s="23" t="s">
        <v>270</v>
      </c>
      <c r="G96" s="24">
        <v>1719</v>
      </c>
      <c r="H96" s="24">
        <f t="shared" si="132"/>
        <v>171.9</v>
      </c>
      <c r="I96" s="24">
        <f t="shared" si="133"/>
        <v>1547.1000000000001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0</v>
      </c>
      <c r="U96" s="24">
        <v>0</v>
      </c>
      <c r="V96" s="24">
        <v>0</v>
      </c>
      <c r="W96" s="24">
        <v>203.45</v>
      </c>
      <c r="X96" s="24">
        <v>310.26</v>
      </c>
      <c r="Y96" s="24">
        <v>309.42</v>
      </c>
      <c r="Z96" s="24">
        <v>309.42</v>
      </c>
      <c r="AA96" s="24">
        <v>309.42</v>
      </c>
      <c r="AB96" s="24">
        <v>105.13</v>
      </c>
      <c r="AC96" s="24">
        <v>0</v>
      </c>
      <c r="AD96" s="24">
        <v>0</v>
      </c>
      <c r="AE96" s="24">
        <v>0</v>
      </c>
      <c r="AF96" s="25">
        <v>0</v>
      </c>
      <c r="AG96" s="24">
        <v>0</v>
      </c>
      <c r="AH96" s="24"/>
      <c r="AI96" s="24"/>
      <c r="AJ96" s="24"/>
      <c r="AK96" s="24">
        <v>1547.1</v>
      </c>
      <c r="AL96" s="25">
        <f t="shared" si="134"/>
        <v>1547.1</v>
      </c>
    </row>
    <row r="97" spans="2:38" s="26" customFormat="1" ht="9.75" x14ac:dyDescent="0.25">
      <c r="B97" s="27" t="s">
        <v>260</v>
      </c>
      <c r="C97" s="21" t="s">
        <v>261</v>
      </c>
      <c r="D97" s="22" t="s">
        <v>271</v>
      </c>
      <c r="E97" s="23" t="s">
        <v>272</v>
      </c>
      <c r="F97" s="23" t="s">
        <v>273</v>
      </c>
      <c r="G97" s="24">
        <v>1719</v>
      </c>
      <c r="H97" s="24">
        <f t="shared" si="132"/>
        <v>171.9</v>
      </c>
      <c r="I97" s="24">
        <f t="shared" si="133"/>
        <v>1547.1000000000001</v>
      </c>
      <c r="J97" s="24">
        <v>0</v>
      </c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0</v>
      </c>
      <c r="R97" s="24">
        <v>0</v>
      </c>
      <c r="S97" s="24">
        <v>0</v>
      </c>
      <c r="T97" s="24">
        <v>0</v>
      </c>
      <c r="U97" s="24">
        <v>0</v>
      </c>
      <c r="V97" s="24">
        <v>0</v>
      </c>
      <c r="W97" s="24">
        <v>203.45</v>
      </c>
      <c r="X97" s="24">
        <v>310.26</v>
      </c>
      <c r="Y97" s="24">
        <v>309.42</v>
      </c>
      <c r="Z97" s="24">
        <v>309.42</v>
      </c>
      <c r="AA97" s="24">
        <v>309.42</v>
      </c>
      <c r="AB97" s="24">
        <v>105.13</v>
      </c>
      <c r="AC97" s="24">
        <v>0</v>
      </c>
      <c r="AD97" s="24">
        <v>0</v>
      </c>
      <c r="AE97" s="24">
        <v>0</v>
      </c>
      <c r="AF97" s="25">
        <v>0</v>
      </c>
      <c r="AG97" s="24">
        <v>0</v>
      </c>
      <c r="AH97" s="24"/>
      <c r="AI97" s="24"/>
      <c r="AJ97" s="24"/>
      <c r="AK97" s="24">
        <v>1547.1</v>
      </c>
      <c r="AL97" s="25">
        <f t="shared" si="134"/>
        <v>1547.1</v>
      </c>
    </row>
    <row r="98" spans="2:38" s="26" customFormat="1" ht="9.75" x14ac:dyDescent="0.25">
      <c r="B98" s="27" t="s">
        <v>260</v>
      </c>
      <c r="C98" s="21" t="s">
        <v>261</v>
      </c>
      <c r="D98" s="22" t="s">
        <v>274</v>
      </c>
      <c r="E98" s="23" t="s">
        <v>76</v>
      </c>
      <c r="F98" s="23" t="s">
        <v>275</v>
      </c>
      <c r="G98" s="24">
        <v>1719</v>
      </c>
      <c r="H98" s="24">
        <f t="shared" si="132"/>
        <v>171.9</v>
      </c>
      <c r="I98" s="24">
        <f t="shared" si="133"/>
        <v>1547.1000000000001</v>
      </c>
      <c r="J98" s="24">
        <v>0</v>
      </c>
      <c r="K98" s="24">
        <v>0</v>
      </c>
      <c r="L98" s="24">
        <v>0</v>
      </c>
      <c r="M98" s="24">
        <v>0</v>
      </c>
      <c r="N98" s="24">
        <v>0</v>
      </c>
      <c r="O98" s="24">
        <v>0</v>
      </c>
      <c r="P98" s="24">
        <v>0</v>
      </c>
      <c r="Q98" s="24">
        <v>0</v>
      </c>
      <c r="R98" s="24">
        <v>0</v>
      </c>
      <c r="S98" s="24">
        <v>0</v>
      </c>
      <c r="T98" s="24">
        <v>0</v>
      </c>
      <c r="U98" s="24">
        <v>0</v>
      </c>
      <c r="V98" s="24">
        <v>0</v>
      </c>
      <c r="W98" s="24">
        <v>203.45</v>
      </c>
      <c r="X98" s="24">
        <v>310.26</v>
      </c>
      <c r="Y98" s="24">
        <v>309.42</v>
      </c>
      <c r="Z98" s="24">
        <v>309.42</v>
      </c>
      <c r="AA98" s="24">
        <v>309.42</v>
      </c>
      <c r="AB98" s="24">
        <v>105.13</v>
      </c>
      <c r="AC98" s="24">
        <v>0</v>
      </c>
      <c r="AD98" s="24">
        <v>0</v>
      </c>
      <c r="AE98" s="24">
        <v>0</v>
      </c>
      <c r="AF98" s="25">
        <v>0</v>
      </c>
      <c r="AG98" s="24">
        <v>0</v>
      </c>
      <c r="AH98" s="24"/>
      <c r="AI98" s="24"/>
      <c r="AJ98" s="24"/>
      <c r="AK98" s="24">
        <v>1547.1</v>
      </c>
      <c r="AL98" s="25">
        <f t="shared" si="134"/>
        <v>1547.1</v>
      </c>
    </row>
    <row r="99" spans="2:38" s="26" customFormat="1" ht="24.75" x14ac:dyDescent="0.25">
      <c r="B99" s="27" t="s">
        <v>260</v>
      </c>
      <c r="C99" s="21" t="s">
        <v>261</v>
      </c>
      <c r="D99" s="22" t="s">
        <v>276</v>
      </c>
      <c r="E99" s="23" t="s">
        <v>154</v>
      </c>
      <c r="F99" s="23" t="s">
        <v>277</v>
      </c>
      <c r="G99" s="24">
        <v>1719</v>
      </c>
      <c r="H99" s="24">
        <f t="shared" si="132"/>
        <v>171.9</v>
      </c>
      <c r="I99" s="24">
        <f t="shared" si="133"/>
        <v>1547.1000000000001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  <c r="Q99" s="24">
        <v>0</v>
      </c>
      <c r="R99" s="24">
        <v>0</v>
      </c>
      <c r="S99" s="24">
        <v>0</v>
      </c>
      <c r="T99" s="24">
        <v>0</v>
      </c>
      <c r="U99" s="24">
        <v>0</v>
      </c>
      <c r="V99" s="24">
        <v>0</v>
      </c>
      <c r="W99" s="24">
        <v>203.45</v>
      </c>
      <c r="X99" s="24">
        <v>310.26</v>
      </c>
      <c r="Y99" s="24">
        <v>309.42</v>
      </c>
      <c r="Z99" s="24">
        <v>309.42</v>
      </c>
      <c r="AA99" s="24">
        <v>309.42</v>
      </c>
      <c r="AB99" s="24">
        <v>105.13</v>
      </c>
      <c r="AC99" s="24">
        <v>0</v>
      </c>
      <c r="AD99" s="24">
        <v>0</v>
      </c>
      <c r="AE99" s="24">
        <v>0</v>
      </c>
      <c r="AF99" s="25">
        <v>0</v>
      </c>
      <c r="AG99" s="24">
        <v>0</v>
      </c>
      <c r="AH99" s="24"/>
      <c r="AI99" s="24"/>
      <c r="AJ99" s="24"/>
      <c r="AK99" s="24">
        <v>1547.1</v>
      </c>
      <c r="AL99" s="25">
        <f t="shared" si="134"/>
        <v>1547.1</v>
      </c>
    </row>
    <row r="100" spans="2:38" s="26" customFormat="1" ht="9.75" x14ac:dyDescent="0.25">
      <c r="B100" s="27" t="s">
        <v>260</v>
      </c>
      <c r="C100" s="21" t="s">
        <v>261</v>
      </c>
      <c r="D100" s="22" t="s">
        <v>278</v>
      </c>
      <c r="E100" s="23" t="s">
        <v>279</v>
      </c>
      <c r="F100" s="23" t="s">
        <v>280</v>
      </c>
      <c r="G100" s="24">
        <v>1719</v>
      </c>
      <c r="H100" s="24">
        <f t="shared" si="132"/>
        <v>171.9</v>
      </c>
      <c r="I100" s="24">
        <f t="shared" si="133"/>
        <v>1547.1000000000001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24">
        <v>0</v>
      </c>
      <c r="T100" s="24">
        <v>0</v>
      </c>
      <c r="U100" s="24">
        <v>0</v>
      </c>
      <c r="V100" s="24">
        <v>0</v>
      </c>
      <c r="W100" s="24">
        <v>203.45</v>
      </c>
      <c r="X100" s="24">
        <v>310.26</v>
      </c>
      <c r="Y100" s="24">
        <v>309.42</v>
      </c>
      <c r="Z100" s="24">
        <v>309.42</v>
      </c>
      <c r="AA100" s="24">
        <v>309.42</v>
      </c>
      <c r="AB100" s="24">
        <v>105.13</v>
      </c>
      <c r="AC100" s="24">
        <v>0</v>
      </c>
      <c r="AD100" s="24">
        <v>0</v>
      </c>
      <c r="AE100" s="24">
        <v>0</v>
      </c>
      <c r="AF100" s="25">
        <v>0</v>
      </c>
      <c r="AG100" s="24">
        <v>0</v>
      </c>
      <c r="AH100" s="24"/>
      <c r="AI100" s="24"/>
      <c r="AJ100" s="24"/>
      <c r="AK100" s="24">
        <v>1547.1</v>
      </c>
      <c r="AL100" s="25">
        <f t="shared" si="134"/>
        <v>1547.1</v>
      </c>
    </row>
    <row r="101" spans="2:38" s="26" customFormat="1" ht="9.75" x14ac:dyDescent="0.25">
      <c r="B101" s="27" t="s">
        <v>260</v>
      </c>
      <c r="C101" s="21" t="s">
        <v>261</v>
      </c>
      <c r="D101" s="22" t="s">
        <v>268</v>
      </c>
      <c r="E101" s="23" t="s">
        <v>76</v>
      </c>
      <c r="F101" s="23" t="s">
        <v>281</v>
      </c>
      <c r="G101" s="24">
        <v>1719</v>
      </c>
      <c r="H101" s="24">
        <f t="shared" si="132"/>
        <v>171.9</v>
      </c>
      <c r="I101" s="24">
        <f t="shared" si="133"/>
        <v>1547.1000000000001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  <c r="Q101" s="24">
        <v>0</v>
      </c>
      <c r="R101" s="24">
        <v>0</v>
      </c>
      <c r="S101" s="24">
        <v>0</v>
      </c>
      <c r="T101" s="24">
        <v>0</v>
      </c>
      <c r="U101" s="24">
        <v>0</v>
      </c>
      <c r="V101" s="24">
        <v>0</v>
      </c>
      <c r="W101" s="24">
        <v>203.45</v>
      </c>
      <c r="X101" s="24">
        <v>310.26</v>
      </c>
      <c r="Y101" s="24">
        <v>309.42</v>
      </c>
      <c r="Z101" s="24">
        <v>309.42</v>
      </c>
      <c r="AA101" s="24">
        <v>309.42</v>
      </c>
      <c r="AB101" s="24">
        <v>105.13</v>
      </c>
      <c r="AC101" s="24">
        <v>0</v>
      </c>
      <c r="AD101" s="24">
        <v>0</v>
      </c>
      <c r="AE101" s="24">
        <v>0</v>
      </c>
      <c r="AF101" s="25">
        <v>0</v>
      </c>
      <c r="AG101" s="24">
        <v>0</v>
      </c>
      <c r="AH101" s="24"/>
      <c r="AI101" s="24"/>
      <c r="AJ101" s="24"/>
      <c r="AK101" s="24">
        <v>1547.1</v>
      </c>
      <c r="AL101" s="25">
        <f t="shared" si="134"/>
        <v>1547.1</v>
      </c>
    </row>
    <row r="102" spans="2:38" s="26" customFormat="1" ht="9.75" x14ac:dyDescent="0.25">
      <c r="B102" s="84" t="s">
        <v>260</v>
      </c>
      <c r="C102" s="63" t="s">
        <v>261</v>
      </c>
      <c r="D102" s="64" t="s">
        <v>268</v>
      </c>
      <c r="E102" s="85" t="s">
        <v>282</v>
      </c>
      <c r="F102" s="85" t="s">
        <v>283</v>
      </c>
      <c r="G102" s="51">
        <v>1719</v>
      </c>
      <c r="H102" s="51">
        <f t="shared" si="132"/>
        <v>171.9</v>
      </c>
      <c r="I102" s="51">
        <f t="shared" si="133"/>
        <v>1547.1000000000001</v>
      </c>
      <c r="J102" s="51">
        <v>0</v>
      </c>
      <c r="K102" s="51">
        <v>0</v>
      </c>
      <c r="L102" s="51">
        <v>0</v>
      </c>
      <c r="M102" s="51">
        <v>0</v>
      </c>
      <c r="N102" s="51">
        <v>0</v>
      </c>
      <c r="O102" s="51">
        <v>0</v>
      </c>
      <c r="P102" s="51">
        <v>0</v>
      </c>
      <c r="Q102" s="51">
        <v>0</v>
      </c>
      <c r="R102" s="51">
        <v>0</v>
      </c>
      <c r="S102" s="51">
        <v>0</v>
      </c>
      <c r="T102" s="51">
        <v>0</v>
      </c>
      <c r="U102" s="51">
        <v>0</v>
      </c>
      <c r="V102" s="51">
        <v>0</v>
      </c>
      <c r="W102" s="51">
        <v>203.45</v>
      </c>
      <c r="X102" s="24">
        <v>310.26</v>
      </c>
      <c r="Y102" s="24">
        <v>309.42</v>
      </c>
      <c r="Z102" s="24">
        <v>309.42</v>
      </c>
      <c r="AA102" s="24">
        <v>309.42</v>
      </c>
      <c r="AB102" s="51">
        <v>105.13</v>
      </c>
      <c r="AC102" s="24">
        <v>0</v>
      </c>
      <c r="AD102" s="24">
        <v>0</v>
      </c>
      <c r="AE102" s="24">
        <v>0</v>
      </c>
      <c r="AF102" s="25">
        <v>0</v>
      </c>
      <c r="AG102" s="24">
        <v>0</v>
      </c>
      <c r="AH102" s="24"/>
      <c r="AI102" s="24"/>
      <c r="AJ102" s="24"/>
      <c r="AK102" s="51">
        <v>1547.1</v>
      </c>
      <c r="AL102" s="25">
        <f t="shared" si="134"/>
        <v>1547.1</v>
      </c>
    </row>
    <row r="103" spans="2:38" s="26" customFormat="1" ht="9.75" x14ac:dyDescent="0.25">
      <c r="B103" s="27" t="s">
        <v>260</v>
      </c>
      <c r="C103" s="21" t="s">
        <v>261</v>
      </c>
      <c r="D103" s="22" t="s">
        <v>284</v>
      </c>
      <c r="E103" s="23" t="s">
        <v>154</v>
      </c>
      <c r="F103" s="23" t="s">
        <v>285</v>
      </c>
      <c r="G103" s="24">
        <v>1719</v>
      </c>
      <c r="H103" s="24">
        <f t="shared" si="132"/>
        <v>171.9</v>
      </c>
      <c r="I103" s="24">
        <f t="shared" si="133"/>
        <v>1547.1000000000001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4">
        <v>0</v>
      </c>
      <c r="P103" s="24">
        <v>0</v>
      </c>
      <c r="Q103" s="24">
        <v>0</v>
      </c>
      <c r="R103" s="24">
        <v>0</v>
      </c>
      <c r="S103" s="24">
        <v>0</v>
      </c>
      <c r="T103" s="24">
        <v>0</v>
      </c>
      <c r="U103" s="24">
        <v>0</v>
      </c>
      <c r="V103" s="24">
        <v>0</v>
      </c>
      <c r="W103" s="24">
        <v>203.45</v>
      </c>
      <c r="X103" s="24">
        <v>310.26</v>
      </c>
      <c r="Y103" s="24">
        <v>309.42</v>
      </c>
      <c r="Z103" s="24">
        <v>309.42</v>
      </c>
      <c r="AA103" s="24">
        <v>309.42</v>
      </c>
      <c r="AB103" s="24">
        <v>105.13</v>
      </c>
      <c r="AC103" s="24">
        <v>0</v>
      </c>
      <c r="AD103" s="24">
        <v>0</v>
      </c>
      <c r="AE103" s="24">
        <v>0</v>
      </c>
      <c r="AF103" s="25">
        <v>0</v>
      </c>
      <c r="AG103" s="24">
        <v>0</v>
      </c>
      <c r="AH103" s="24"/>
      <c r="AI103" s="24"/>
      <c r="AJ103" s="24"/>
      <c r="AK103" s="24">
        <v>1547.1</v>
      </c>
      <c r="AL103" s="25">
        <f t="shared" si="134"/>
        <v>1547.1</v>
      </c>
    </row>
    <row r="104" spans="2:38" s="26" customFormat="1" ht="9.75" x14ac:dyDescent="0.25">
      <c r="B104" s="27" t="s">
        <v>260</v>
      </c>
      <c r="C104" s="21" t="s">
        <v>261</v>
      </c>
      <c r="D104" s="22" t="s">
        <v>286</v>
      </c>
      <c r="E104" s="23" t="s">
        <v>222</v>
      </c>
      <c r="F104" s="23" t="s">
        <v>287</v>
      </c>
      <c r="G104" s="24">
        <v>1719</v>
      </c>
      <c r="H104" s="24">
        <f t="shared" si="132"/>
        <v>171.9</v>
      </c>
      <c r="I104" s="24">
        <f t="shared" si="133"/>
        <v>1547.1000000000001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  <c r="Q104" s="24">
        <v>0</v>
      </c>
      <c r="R104" s="24">
        <v>0</v>
      </c>
      <c r="S104" s="24">
        <v>0</v>
      </c>
      <c r="T104" s="24">
        <v>0</v>
      </c>
      <c r="U104" s="24">
        <v>0</v>
      </c>
      <c r="V104" s="24">
        <v>0</v>
      </c>
      <c r="W104" s="24">
        <v>203.45</v>
      </c>
      <c r="X104" s="24">
        <v>310.26</v>
      </c>
      <c r="Y104" s="24">
        <v>309.42</v>
      </c>
      <c r="Z104" s="24">
        <v>309.42</v>
      </c>
      <c r="AA104" s="24">
        <v>309.42</v>
      </c>
      <c r="AB104" s="24">
        <v>105.13</v>
      </c>
      <c r="AC104" s="24">
        <v>0</v>
      </c>
      <c r="AD104" s="24">
        <v>0</v>
      </c>
      <c r="AE104" s="24">
        <v>0</v>
      </c>
      <c r="AF104" s="25">
        <v>0</v>
      </c>
      <c r="AG104" s="24">
        <v>0</v>
      </c>
      <c r="AH104" s="24"/>
      <c r="AI104" s="24"/>
      <c r="AJ104" s="24"/>
      <c r="AK104" s="24">
        <v>1547.1</v>
      </c>
      <c r="AL104" s="25">
        <f t="shared" si="134"/>
        <v>1547.1</v>
      </c>
    </row>
    <row r="105" spans="2:38" s="26" customFormat="1" ht="9.75" x14ac:dyDescent="0.25">
      <c r="B105" s="27" t="s">
        <v>288</v>
      </c>
      <c r="C105" s="21" t="s">
        <v>289</v>
      </c>
      <c r="D105" s="22" t="s">
        <v>290</v>
      </c>
      <c r="E105" s="23" t="s">
        <v>154</v>
      </c>
      <c r="F105" s="23" t="s">
        <v>291</v>
      </c>
      <c r="G105" s="24">
        <v>19473.93</v>
      </c>
      <c r="H105" s="24">
        <f t="shared" si="132"/>
        <v>1947.393</v>
      </c>
      <c r="I105" s="24">
        <f t="shared" si="133"/>
        <v>17526.537</v>
      </c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0</v>
      </c>
      <c r="P105" s="24">
        <v>0</v>
      </c>
      <c r="Q105" s="24">
        <v>0</v>
      </c>
      <c r="R105" s="24">
        <v>0</v>
      </c>
      <c r="S105" s="24">
        <v>0</v>
      </c>
      <c r="T105" s="24">
        <v>0</v>
      </c>
      <c r="U105" s="24">
        <v>0</v>
      </c>
      <c r="V105" s="24">
        <v>0</v>
      </c>
      <c r="W105" s="24">
        <v>605.03</v>
      </c>
      <c r="X105" s="24">
        <v>3514.91</v>
      </c>
      <c r="Y105" s="24">
        <v>3505.31</v>
      </c>
      <c r="Z105" s="24">
        <v>3505.31</v>
      </c>
      <c r="AA105" s="24">
        <v>3505.31</v>
      </c>
      <c r="AB105" s="24">
        <v>2890.67</v>
      </c>
      <c r="AC105" s="24">
        <v>0</v>
      </c>
      <c r="AD105" s="24">
        <v>0</v>
      </c>
      <c r="AE105" s="24">
        <v>0</v>
      </c>
      <c r="AF105" s="25">
        <v>0</v>
      </c>
      <c r="AG105" s="24">
        <v>0</v>
      </c>
      <c r="AH105" s="24"/>
      <c r="AI105" s="24"/>
      <c r="AJ105" s="24"/>
      <c r="AK105" s="24">
        <v>17526.54</v>
      </c>
      <c r="AL105" s="25">
        <f t="shared" si="134"/>
        <v>17526.54</v>
      </c>
    </row>
    <row r="106" spans="2:38" s="26" customFormat="1" ht="9.75" x14ac:dyDescent="0.25">
      <c r="B106" s="62" t="s">
        <v>292</v>
      </c>
      <c r="C106" s="54" t="s">
        <v>293</v>
      </c>
      <c r="D106" s="86" t="s">
        <v>294</v>
      </c>
      <c r="E106" s="65" t="s">
        <v>89</v>
      </c>
      <c r="F106" s="65" t="s">
        <v>295</v>
      </c>
      <c r="G106" s="25">
        <v>2762</v>
      </c>
      <c r="H106" s="25">
        <f t="shared" si="132"/>
        <v>276.2</v>
      </c>
      <c r="I106" s="25">
        <f t="shared" si="133"/>
        <v>2485.8000000000002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232.9</v>
      </c>
      <c r="Y106" s="25">
        <v>497.12</v>
      </c>
      <c r="Z106" s="25">
        <v>497.12</v>
      </c>
      <c r="AA106" s="25">
        <v>497.12</v>
      </c>
      <c r="AB106" s="25">
        <v>498.48</v>
      </c>
      <c r="AC106" s="25">
        <v>263.06</v>
      </c>
      <c r="AD106" s="25">
        <v>0</v>
      </c>
      <c r="AE106" s="25">
        <v>0</v>
      </c>
      <c r="AF106" s="25">
        <v>0</v>
      </c>
      <c r="AG106" s="24">
        <v>0</v>
      </c>
      <c r="AH106" s="24"/>
      <c r="AI106" s="24"/>
      <c r="AJ106" s="24"/>
      <c r="AK106" s="25">
        <v>2485.8000000000002</v>
      </c>
      <c r="AL106" s="25">
        <f t="shared" si="134"/>
        <v>2485.8000000000002</v>
      </c>
    </row>
    <row r="107" spans="2:38" s="26" customFormat="1" ht="16.5" x14ac:dyDescent="0.25">
      <c r="B107" s="62" t="s">
        <v>296</v>
      </c>
      <c r="C107" s="54" t="s">
        <v>297</v>
      </c>
      <c r="D107" s="86" t="s">
        <v>298</v>
      </c>
      <c r="E107" s="65" t="s">
        <v>154</v>
      </c>
      <c r="F107" s="65" t="s">
        <v>299</v>
      </c>
      <c r="G107" s="25">
        <v>2101.8000000000002</v>
      </c>
      <c r="H107" s="25">
        <f t="shared" si="132"/>
        <v>210.18000000000004</v>
      </c>
      <c r="I107" s="25">
        <f t="shared" si="133"/>
        <v>1891.6200000000001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5">
        <v>0</v>
      </c>
      <c r="X107" s="25">
        <v>161.69999999999999</v>
      </c>
      <c r="Y107" s="25">
        <v>378.33</v>
      </c>
      <c r="Z107" s="25">
        <v>378.33</v>
      </c>
      <c r="AA107" s="25">
        <v>378.33</v>
      </c>
      <c r="AB107" s="25">
        <v>379.37</v>
      </c>
      <c r="AC107" s="25">
        <v>215.56</v>
      </c>
      <c r="AD107" s="25">
        <v>0</v>
      </c>
      <c r="AE107" s="25">
        <v>0</v>
      </c>
      <c r="AF107" s="25">
        <v>0</v>
      </c>
      <c r="AG107" s="24">
        <v>0</v>
      </c>
      <c r="AH107" s="24"/>
      <c r="AI107" s="24"/>
      <c r="AJ107" s="24"/>
      <c r="AK107" s="25">
        <v>1891.62</v>
      </c>
      <c r="AL107" s="25">
        <f t="shared" si="134"/>
        <v>1891.62</v>
      </c>
    </row>
    <row r="108" spans="2:38" s="26" customFormat="1" ht="9.75" x14ac:dyDescent="0.25">
      <c r="B108" s="27" t="s">
        <v>300</v>
      </c>
      <c r="C108" s="21" t="s">
        <v>301</v>
      </c>
      <c r="D108" s="22" t="s">
        <v>302</v>
      </c>
      <c r="E108" s="23" t="s">
        <v>154</v>
      </c>
      <c r="F108" s="23" t="s">
        <v>303</v>
      </c>
      <c r="G108" s="24">
        <v>2476.1999999999998</v>
      </c>
      <c r="H108" s="24">
        <f t="shared" si="132"/>
        <v>247.62</v>
      </c>
      <c r="I108" s="24">
        <f t="shared" si="133"/>
        <v>2228.58</v>
      </c>
      <c r="J108" s="24">
        <v>0</v>
      </c>
      <c r="K108" s="24">
        <v>0</v>
      </c>
      <c r="L108" s="24">
        <v>0</v>
      </c>
      <c r="M108" s="24">
        <v>0</v>
      </c>
      <c r="N108" s="24">
        <v>0</v>
      </c>
      <c r="O108" s="24">
        <v>0</v>
      </c>
      <c r="P108" s="24">
        <v>0</v>
      </c>
      <c r="Q108" s="24">
        <v>0</v>
      </c>
      <c r="R108" s="24">
        <v>0</v>
      </c>
      <c r="S108" s="24">
        <v>0</v>
      </c>
      <c r="T108" s="24">
        <v>0</v>
      </c>
      <c r="U108" s="24">
        <v>0</v>
      </c>
      <c r="V108" s="24">
        <v>0</v>
      </c>
      <c r="W108" s="24">
        <v>0</v>
      </c>
      <c r="X108" s="24">
        <v>69.61</v>
      </c>
      <c r="Y108" s="24">
        <v>445.73</v>
      </c>
      <c r="Z108" s="24">
        <v>445.73</v>
      </c>
      <c r="AA108" s="24">
        <v>445.73</v>
      </c>
      <c r="AB108" s="24">
        <v>446.95</v>
      </c>
      <c r="AC108" s="24">
        <v>374.83</v>
      </c>
      <c r="AD108" s="24">
        <v>0</v>
      </c>
      <c r="AE108" s="24">
        <v>0</v>
      </c>
      <c r="AF108" s="25">
        <v>0</v>
      </c>
      <c r="AG108" s="24">
        <v>0</v>
      </c>
      <c r="AH108" s="24"/>
      <c r="AI108" s="24"/>
      <c r="AJ108" s="24"/>
      <c r="AK108" s="24">
        <v>2228.58</v>
      </c>
      <c r="AL108" s="25">
        <f t="shared" si="134"/>
        <v>2228.58</v>
      </c>
    </row>
    <row r="109" spans="2:38" s="26" customFormat="1" ht="9.75" x14ac:dyDescent="0.25">
      <c r="B109" s="27" t="s">
        <v>304</v>
      </c>
      <c r="C109" s="21" t="s">
        <v>305</v>
      </c>
      <c r="D109" s="22" t="s">
        <v>306</v>
      </c>
      <c r="E109" s="23" t="s">
        <v>154</v>
      </c>
      <c r="F109" s="23" t="s">
        <v>307</v>
      </c>
      <c r="G109" s="24">
        <v>1394.82</v>
      </c>
      <c r="H109" s="24">
        <f t="shared" si="132"/>
        <v>139.482</v>
      </c>
      <c r="I109" s="24">
        <f t="shared" si="133"/>
        <v>1255.338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4">
        <v>0</v>
      </c>
      <c r="Q109" s="24">
        <v>0</v>
      </c>
      <c r="R109" s="24">
        <v>0</v>
      </c>
      <c r="S109" s="24">
        <v>0</v>
      </c>
      <c r="T109" s="24">
        <v>0</v>
      </c>
      <c r="U109" s="24">
        <v>0</v>
      </c>
      <c r="V109" s="24">
        <v>0</v>
      </c>
      <c r="W109" s="24">
        <v>0</v>
      </c>
      <c r="X109" s="24">
        <v>14.44</v>
      </c>
      <c r="Y109" s="24">
        <v>251.06</v>
      </c>
      <c r="Z109" s="24">
        <v>251.06</v>
      </c>
      <c r="AA109" s="24">
        <v>251.06</v>
      </c>
      <c r="AB109" s="24">
        <v>251.75</v>
      </c>
      <c r="AC109" s="24">
        <v>235.97</v>
      </c>
      <c r="AD109" s="24">
        <v>0</v>
      </c>
      <c r="AE109" s="24">
        <v>0</v>
      </c>
      <c r="AF109" s="25">
        <v>0</v>
      </c>
      <c r="AG109" s="24">
        <v>0</v>
      </c>
      <c r="AH109" s="24"/>
      <c r="AI109" s="24"/>
      <c r="AJ109" s="24"/>
      <c r="AK109" s="24">
        <v>1255.3399999999999</v>
      </c>
      <c r="AL109" s="25">
        <f t="shared" si="134"/>
        <v>1255.3399999999999</v>
      </c>
    </row>
    <row r="110" spans="2:38" s="26" customFormat="1" ht="9.75" x14ac:dyDescent="0.25">
      <c r="B110" s="27" t="s">
        <v>35</v>
      </c>
      <c r="C110" s="21" t="s">
        <v>308</v>
      </c>
      <c r="D110" s="21" t="s">
        <v>309</v>
      </c>
      <c r="E110" s="23" t="s">
        <v>225</v>
      </c>
      <c r="F110" s="23" t="s">
        <v>310</v>
      </c>
      <c r="G110" s="24">
        <v>1375</v>
      </c>
      <c r="H110" s="24">
        <f t="shared" si="132"/>
        <v>137.5</v>
      </c>
      <c r="I110" s="24">
        <f t="shared" si="133"/>
        <v>1237.5</v>
      </c>
      <c r="J110" s="24">
        <v>0</v>
      </c>
      <c r="K110" s="24">
        <v>0</v>
      </c>
      <c r="L110" s="24">
        <v>0</v>
      </c>
      <c r="M110" s="24">
        <v>0</v>
      </c>
      <c r="N110" s="24">
        <v>0</v>
      </c>
      <c r="O110" s="24">
        <v>0</v>
      </c>
      <c r="P110" s="24">
        <v>0</v>
      </c>
      <c r="Q110" s="24">
        <v>0</v>
      </c>
      <c r="R110" s="24">
        <v>0</v>
      </c>
      <c r="S110" s="24">
        <v>0</v>
      </c>
      <c r="T110" s="24">
        <v>0</v>
      </c>
      <c r="U110" s="24">
        <v>0</v>
      </c>
      <c r="V110" s="24">
        <v>0</v>
      </c>
      <c r="W110" s="24">
        <v>0</v>
      </c>
      <c r="X110" s="24">
        <v>12.21</v>
      </c>
      <c r="Y110" s="24">
        <v>247.49</v>
      </c>
      <c r="Z110" s="24">
        <v>247.49</v>
      </c>
      <c r="AA110" s="24">
        <v>247.49</v>
      </c>
      <c r="AB110" s="24">
        <v>248.16</v>
      </c>
      <c r="AC110" s="24">
        <v>234.66</v>
      </c>
      <c r="AD110" s="24">
        <v>0</v>
      </c>
      <c r="AE110" s="24">
        <v>0</v>
      </c>
      <c r="AF110" s="25">
        <v>0</v>
      </c>
      <c r="AG110" s="24">
        <v>0</v>
      </c>
      <c r="AH110" s="24"/>
      <c r="AI110" s="24"/>
      <c r="AJ110" s="24"/>
      <c r="AK110" s="24">
        <v>1237.5</v>
      </c>
      <c r="AL110" s="25">
        <f t="shared" si="134"/>
        <v>1237.5</v>
      </c>
    </row>
    <row r="111" spans="2:38" s="26" customFormat="1" ht="9.75" x14ac:dyDescent="0.25">
      <c r="B111" s="27" t="s">
        <v>35</v>
      </c>
      <c r="C111" s="21" t="s">
        <v>308</v>
      </c>
      <c r="D111" s="21" t="s">
        <v>311</v>
      </c>
      <c r="E111" s="23" t="s">
        <v>81</v>
      </c>
      <c r="F111" s="23" t="s">
        <v>312</v>
      </c>
      <c r="G111" s="24">
        <v>1375</v>
      </c>
      <c r="H111" s="24">
        <f t="shared" si="132"/>
        <v>137.5</v>
      </c>
      <c r="I111" s="24">
        <f t="shared" si="133"/>
        <v>1237.5</v>
      </c>
      <c r="J111" s="24">
        <v>0</v>
      </c>
      <c r="K111" s="24">
        <v>0</v>
      </c>
      <c r="L111" s="24">
        <v>0</v>
      </c>
      <c r="M111" s="24">
        <v>0</v>
      </c>
      <c r="N111" s="24">
        <v>0</v>
      </c>
      <c r="O111" s="24">
        <v>0</v>
      </c>
      <c r="P111" s="24">
        <v>0</v>
      </c>
      <c r="Q111" s="24">
        <v>0</v>
      </c>
      <c r="R111" s="24">
        <v>0</v>
      </c>
      <c r="S111" s="24">
        <v>0</v>
      </c>
      <c r="T111" s="24">
        <v>0</v>
      </c>
      <c r="U111" s="24">
        <v>0</v>
      </c>
      <c r="V111" s="24">
        <v>0</v>
      </c>
      <c r="W111" s="24">
        <v>0</v>
      </c>
      <c r="X111" s="24">
        <v>12.21</v>
      </c>
      <c r="Y111" s="24">
        <v>247.49</v>
      </c>
      <c r="Z111" s="24">
        <v>247.49</v>
      </c>
      <c r="AA111" s="24">
        <v>247.49</v>
      </c>
      <c r="AB111" s="24">
        <v>248.16</v>
      </c>
      <c r="AC111" s="24">
        <v>234.66</v>
      </c>
      <c r="AD111" s="24">
        <v>0</v>
      </c>
      <c r="AE111" s="24">
        <v>0</v>
      </c>
      <c r="AF111" s="25">
        <v>0</v>
      </c>
      <c r="AG111" s="24">
        <v>0</v>
      </c>
      <c r="AH111" s="24"/>
      <c r="AI111" s="24"/>
      <c r="AJ111" s="24"/>
      <c r="AK111" s="24">
        <v>1237.5</v>
      </c>
      <c r="AL111" s="25">
        <f t="shared" si="134"/>
        <v>1237.5</v>
      </c>
    </row>
    <row r="112" spans="2:38" s="26" customFormat="1" ht="9.75" x14ac:dyDescent="0.25">
      <c r="B112" s="27" t="s">
        <v>35</v>
      </c>
      <c r="C112" s="21" t="s">
        <v>308</v>
      </c>
      <c r="D112" s="21" t="s">
        <v>313</v>
      </c>
      <c r="E112" s="23" t="s">
        <v>76</v>
      </c>
      <c r="F112" s="23" t="s">
        <v>314</v>
      </c>
      <c r="G112" s="24">
        <v>1375</v>
      </c>
      <c r="H112" s="24">
        <f t="shared" si="132"/>
        <v>137.5</v>
      </c>
      <c r="I112" s="24">
        <f t="shared" si="133"/>
        <v>1237.5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0</v>
      </c>
      <c r="U112" s="24">
        <v>0</v>
      </c>
      <c r="V112" s="24">
        <v>0</v>
      </c>
      <c r="W112" s="24">
        <v>0</v>
      </c>
      <c r="X112" s="24">
        <v>12.21</v>
      </c>
      <c r="Y112" s="24">
        <v>247.49</v>
      </c>
      <c r="Z112" s="24">
        <v>247.49</v>
      </c>
      <c r="AA112" s="24">
        <v>247.49</v>
      </c>
      <c r="AB112" s="24">
        <v>248.16</v>
      </c>
      <c r="AC112" s="24">
        <v>234.66</v>
      </c>
      <c r="AD112" s="24">
        <v>0</v>
      </c>
      <c r="AE112" s="24">
        <v>0</v>
      </c>
      <c r="AF112" s="25">
        <v>0</v>
      </c>
      <c r="AG112" s="24">
        <v>0</v>
      </c>
      <c r="AH112" s="24"/>
      <c r="AI112" s="24"/>
      <c r="AJ112" s="24"/>
      <c r="AK112" s="24">
        <v>1237.5</v>
      </c>
      <c r="AL112" s="25">
        <f t="shared" si="134"/>
        <v>1237.5</v>
      </c>
    </row>
    <row r="113" spans="2:38" s="26" customFormat="1" ht="9.75" x14ac:dyDescent="0.25">
      <c r="B113" s="27" t="s">
        <v>35</v>
      </c>
      <c r="C113" s="21" t="s">
        <v>308</v>
      </c>
      <c r="D113" s="21" t="s">
        <v>315</v>
      </c>
      <c r="E113" s="23" t="s">
        <v>228</v>
      </c>
      <c r="F113" s="23" t="s">
        <v>316</v>
      </c>
      <c r="G113" s="24">
        <v>1375</v>
      </c>
      <c r="H113" s="24">
        <f t="shared" si="132"/>
        <v>137.5</v>
      </c>
      <c r="I113" s="24">
        <f t="shared" si="133"/>
        <v>1237.5</v>
      </c>
      <c r="J113" s="24">
        <v>0</v>
      </c>
      <c r="K113" s="24">
        <v>0</v>
      </c>
      <c r="L113" s="24">
        <v>0</v>
      </c>
      <c r="M113" s="24">
        <v>0</v>
      </c>
      <c r="N113" s="24">
        <v>0</v>
      </c>
      <c r="O113" s="24">
        <v>0</v>
      </c>
      <c r="P113" s="24">
        <v>0</v>
      </c>
      <c r="Q113" s="24">
        <v>0</v>
      </c>
      <c r="R113" s="24">
        <v>0</v>
      </c>
      <c r="S113" s="24">
        <v>0</v>
      </c>
      <c r="T113" s="24">
        <v>0</v>
      </c>
      <c r="U113" s="24">
        <v>0</v>
      </c>
      <c r="V113" s="24">
        <v>0</v>
      </c>
      <c r="W113" s="24">
        <v>0</v>
      </c>
      <c r="X113" s="24">
        <v>12.21</v>
      </c>
      <c r="Y113" s="24">
        <v>247.49</v>
      </c>
      <c r="Z113" s="24">
        <v>247.49</v>
      </c>
      <c r="AA113" s="24">
        <v>247.49</v>
      </c>
      <c r="AB113" s="24">
        <v>248.16</v>
      </c>
      <c r="AC113" s="24">
        <v>234.66</v>
      </c>
      <c r="AD113" s="24">
        <v>0</v>
      </c>
      <c r="AE113" s="24">
        <v>0</v>
      </c>
      <c r="AF113" s="25">
        <v>0</v>
      </c>
      <c r="AG113" s="24">
        <v>0</v>
      </c>
      <c r="AH113" s="24"/>
      <c r="AI113" s="24"/>
      <c r="AJ113" s="24"/>
      <c r="AK113" s="24">
        <v>1237.5</v>
      </c>
      <c r="AL113" s="25">
        <f t="shared" si="134"/>
        <v>1237.5</v>
      </c>
    </row>
    <row r="114" spans="2:38" s="26" customFormat="1" ht="9.75" x14ac:dyDescent="0.25">
      <c r="B114" s="27" t="s">
        <v>35</v>
      </c>
      <c r="C114" s="21" t="s">
        <v>308</v>
      </c>
      <c r="D114" s="21" t="s">
        <v>317</v>
      </c>
      <c r="E114" s="23" t="s">
        <v>279</v>
      </c>
      <c r="F114" s="23" t="s">
        <v>318</v>
      </c>
      <c r="G114" s="24">
        <v>1375</v>
      </c>
      <c r="H114" s="24">
        <f t="shared" si="132"/>
        <v>137.5</v>
      </c>
      <c r="I114" s="24">
        <f t="shared" si="133"/>
        <v>1237.5</v>
      </c>
      <c r="J114" s="24">
        <v>0</v>
      </c>
      <c r="K114" s="24">
        <v>0</v>
      </c>
      <c r="L114" s="24">
        <v>0</v>
      </c>
      <c r="M114" s="24">
        <v>0</v>
      </c>
      <c r="N114" s="24">
        <v>0</v>
      </c>
      <c r="O114" s="24">
        <v>0</v>
      </c>
      <c r="P114" s="24">
        <v>0</v>
      </c>
      <c r="Q114" s="24">
        <v>0</v>
      </c>
      <c r="R114" s="24">
        <v>0</v>
      </c>
      <c r="S114" s="24">
        <v>0</v>
      </c>
      <c r="T114" s="24">
        <v>0</v>
      </c>
      <c r="U114" s="24">
        <v>0</v>
      </c>
      <c r="V114" s="24">
        <v>0</v>
      </c>
      <c r="W114" s="24">
        <v>0</v>
      </c>
      <c r="X114" s="24">
        <v>12.21</v>
      </c>
      <c r="Y114" s="24">
        <v>247.49</v>
      </c>
      <c r="Z114" s="24">
        <v>247.49</v>
      </c>
      <c r="AA114" s="24">
        <v>247.49</v>
      </c>
      <c r="AB114" s="24">
        <v>248.16</v>
      </c>
      <c r="AC114" s="24">
        <v>234.66</v>
      </c>
      <c r="AD114" s="24">
        <v>0</v>
      </c>
      <c r="AE114" s="24">
        <v>0</v>
      </c>
      <c r="AF114" s="25">
        <v>0</v>
      </c>
      <c r="AG114" s="24">
        <v>0</v>
      </c>
      <c r="AH114" s="24"/>
      <c r="AI114" s="24"/>
      <c r="AJ114" s="24"/>
      <c r="AK114" s="24">
        <v>1237.5</v>
      </c>
      <c r="AL114" s="25">
        <f t="shared" si="134"/>
        <v>1237.5</v>
      </c>
    </row>
    <row r="115" spans="2:38" s="26" customFormat="1" ht="9.75" x14ac:dyDescent="0.25">
      <c r="B115" s="27" t="s">
        <v>35</v>
      </c>
      <c r="C115" s="21" t="s">
        <v>308</v>
      </c>
      <c r="D115" s="21" t="s">
        <v>319</v>
      </c>
      <c r="E115" s="23" t="s">
        <v>100</v>
      </c>
      <c r="F115" s="23" t="s">
        <v>320</v>
      </c>
      <c r="G115" s="24">
        <v>1375</v>
      </c>
      <c r="H115" s="24">
        <f t="shared" si="132"/>
        <v>137.5</v>
      </c>
      <c r="I115" s="24">
        <f t="shared" si="133"/>
        <v>1237.5</v>
      </c>
      <c r="J115" s="24">
        <v>0</v>
      </c>
      <c r="K115" s="24">
        <v>0</v>
      </c>
      <c r="L115" s="24">
        <v>0</v>
      </c>
      <c r="M115" s="24">
        <v>0</v>
      </c>
      <c r="N115" s="24">
        <v>0</v>
      </c>
      <c r="O115" s="24">
        <v>0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0</v>
      </c>
      <c r="W115" s="24">
        <v>0</v>
      </c>
      <c r="X115" s="24">
        <v>12.21</v>
      </c>
      <c r="Y115" s="24">
        <v>247.49</v>
      </c>
      <c r="Z115" s="24">
        <v>247.49</v>
      </c>
      <c r="AA115" s="24">
        <v>247.49</v>
      </c>
      <c r="AB115" s="24">
        <v>248.16</v>
      </c>
      <c r="AC115" s="24">
        <v>234.66</v>
      </c>
      <c r="AD115" s="24">
        <v>0</v>
      </c>
      <c r="AE115" s="24">
        <v>0</v>
      </c>
      <c r="AF115" s="25">
        <v>0</v>
      </c>
      <c r="AG115" s="24">
        <v>0</v>
      </c>
      <c r="AH115" s="24"/>
      <c r="AI115" s="24"/>
      <c r="AJ115" s="24"/>
      <c r="AK115" s="24">
        <v>1237.5</v>
      </c>
      <c r="AL115" s="25">
        <f t="shared" si="134"/>
        <v>1237.5</v>
      </c>
    </row>
    <row r="116" spans="2:38" s="26" customFormat="1" ht="9.75" x14ac:dyDescent="0.25">
      <c r="B116" s="27" t="s">
        <v>35</v>
      </c>
      <c r="C116" s="21" t="s">
        <v>308</v>
      </c>
      <c r="D116" s="21" t="s">
        <v>321</v>
      </c>
      <c r="E116" s="23" t="s">
        <v>282</v>
      </c>
      <c r="F116" s="23" t="s">
        <v>322</v>
      </c>
      <c r="G116" s="24">
        <v>1375</v>
      </c>
      <c r="H116" s="24">
        <f t="shared" si="132"/>
        <v>137.5</v>
      </c>
      <c r="I116" s="24">
        <f t="shared" si="133"/>
        <v>1237.5</v>
      </c>
      <c r="J116" s="24">
        <v>0</v>
      </c>
      <c r="K116" s="24">
        <v>0</v>
      </c>
      <c r="L116" s="24">
        <v>0</v>
      </c>
      <c r="M116" s="24">
        <v>0</v>
      </c>
      <c r="N116" s="24">
        <v>0</v>
      </c>
      <c r="O116" s="24">
        <v>0</v>
      </c>
      <c r="P116" s="24">
        <v>0</v>
      </c>
      <c r="Q116" s="24">
        <v>0</v>
      </c>
      <c r="R116" s="24">
        <v>0</v>
      </c>
      <c r="S116" s="24">
        <v>0</v>
      </c>
      <c r="T116" s="24">
        <v>0</v>
      </c>
      <c r="U116" s="24">
        <v>0</v>
      </c>
      <c r="V116" s="24">
        <v>0</v>
      </c>
      <c r="W116" s="24">
        <v>0</v>
      </c>
      <c r="X116" s="24">
        <v>12.21</v>
      </c>
      <c r="Y116" s="24">
        <v>247.49</v>
      </c>
      <c r="Z116" s="24">
        <v>247.49</v>
      </c>
      <c r="AA116" s="24">
        <v>247.49</v>
      </c>
      <c r="AB116" s="24">
        <v>248.16</v>
      </c>
      <c r="AC116" s="24">
        <v>234.66</v>
      </c>
      <c r="AD116" s="24">
        <v>0</v>
      </c>
      <c r="AE116" s="24">
        <v>0</v>
      </c>
      <c r="AF116" s="25">
        <v>0</v>
      </c>
      <c r="AG116" s="24">
        <v>0</v>
      </c>
      <c r="AH116" s="24"/>
      <c r="AI116" s="24"/>
      <c r="AJ116" s="24"/>
      <c r="AK116" s="24">
        <v>1237.5</v>
      </c>
      <c r="AL116" s="25">
        <f t="shared" si="134"/>
        <v>1237.5</v>
      </c>
    </row>
    <row r="117" spans="2:38" s="26" customFormat="1" ht="9.75" x14ac:dyDescent="0.25">
      <c r="B117" s="27" t="s">
        <v>35</v>
      </c>
      <c r="C117" s="21" t="s">
        <v>308</v>
      </c>
      <c r="D117" s="21" t="s">
        <v>323</v>
      </c>
      <c r="E117" s="23" t="s">
        <v>76</v>
      </c>
      <c r="F117" s="23" t="s">
        <v>324</v>
      </c>
      <c r="G117" s="24">
        <v>1375</v>
      </c>
      <c r="H117" s="24">
        <f t="shared" si="132"/>
        <v>137.5</v>
      </c>
      <c r="I117" s="24">
        <f t="shared" si="133"/>
        <v>1237.5</v>
      </c>
      <c r="J117" s="24">
        <v>0</v>
      </c>
      <c r="K117" s="24">
        <v>0</v>
      </c>
      <c r="L117" s="24">
        <v>0</v>
      </c>
      <c r="M117" s="24">
        <v>0</v>
      </c>
      <c r="N117" s="24">
        <v>0</v>
      </c>
      <c r="O117" s="24">
        <v>0</v>
      </c>
      <c r="P117" s="24">
        <v>0</v>
      </c>
      <c r="Q117" s="24">
        <v>0</v>
      </c>
      <c r="R117" s="24">
        <v>0</v>
      </c>
      <c r="S117" s="24">
        <v>0</v>
      </c>
      <c r="T117" s="24">
        <v>0</v>
      </c>
      <c r="U117" s="24">
        <v>0</v>
      </c>
      <c r="V117" s="24">
        <v>0</v>
      </c>
      <c r="W117" s="24">
        <v>0</v>
      </c>
      <c r="X117" s="24">
        <v>12.21</v>
      </c>
      <c r="Y117" s="24">
        <v>247.49</v>
      </c>
      <c r="Z117" s="24">
        <v>247.49</v>
      </c>
      <c r="AA117" s="24">
        <v>247.49</v>
      </c>
      <c r="AB117" s="24">
        <v>248.16</v>
      </c>
      <c r="AC117" s="24">
        <v>234.66</v>
      </c>
      <c r="AD117" s="24">
        <v>0</v>
      </c>
      <c r="AE117" s="24">
        <v>0</v>
      </c>
      <c r="AF117" s="25">
        <v>0</v>
      </c>
      <c r="AG117" s="24">
        <v>0</v>
      </c>
      <c r="AH117" s="24"/>
      <c r="AI117" s="24"/>
      <c r="AJ117" s="24"/>
      <c r="AK117" s="24">
        <v>1237.5</v>
      </c>
      <c r="AL117" s="25">
        <f t="shared" si="134"/>
        <v>1237.5</v>
      </c>
    </row>
    <row r="118" spans="2:38" s="26" customFormat="1" ht="9.75" x14ac:dyDescent="0.25">
      <c r="B118" s="27" t="s">
        <v>35</v>
      </c>
      <c r="C118" s="21" t="s">
        <v>308</v>
      </c>
      <c r="D118" s="21" t="s">
        <v>325</v>
      </c>
      <c r="E118" s="23" t="s">
        <v>326</v>
      </c>
      <c r="F118" s="23" t="s">
        <v>327</v>
      </c>
      <c r="G118" s="24">
        <v>1375</v>
      </c>
      <c r="H118" s="24">
        <f t="shared" si="132"/>
        <v>137.5</v>
      </c>
      <c r="I118" s="24">
        <f t="shared" si="133"/>
        <v>1237.5</v>
      </c>
      <c r="J118" s="24">
        <v>0</v>
      </c>
      <c r="K118" s="24">
        <v>0</v>
      </c>
      <c r="L118" s="24">
        <v>0</v>
      </c>
      <c r="M118" s="24">
        <v>0</v>
      </c>
      <c r="N118" s="24">
        <v>0</v>
      </c>
      <c r="O118" s="24">
        <v>0</v>
      </c>
      <c r="P118" s="24">
        <v>0</v>
      </c>
      <c r="Q118" s="24">
        <v>0</v>
      </c>
      <c r="R118" s="24">
        <v>0</v>
      </c>
      <c r="S118" s="24">
        <v>0</v>
      </c>
      <c r="T118" s="24">
        <v>0</v>
      </c>
      <c r="U118" s="24">
        <v>0</v>
      </c>
      <c r="V118" s="24">
        <v>0</v>
      </c>
      <c r="W118" s="24">
        <v>0</v>
      </c>
      <c r="X118" s="24">
        <v>12.21</v>
      </c>
      <c r="Y118" s="24">
        <v>247.49</v>
      </c>
      <c r="Z118" s="24">
        <v>247.49</v>
      </c>
      <c r="AA118" s="24">
        <v>247.49</v>
      </c>
      <c r="AB118" s="24">
        <v>248.16</v>
      </c>
      <c r="AC118" s="24">
        <v>234.66</v>
      </c>
      <c r="AD118" s="24">
        <v>0</v>
      </c>
      <c r="AE118" s="24">
        <v>0</v>
      </c>
      <c r="AF118" s="25">
        <v>0</v>
      </c>
      <c r="AG118" s="24">
        <v>0</v>
      </c>
      <c r="AH118" s="24"/>
      <c r="AI118" s="24"/>
      <c r="AJ118" s="24"/>
      <c r="AK118" s="24">
        <v>1237.5</v>
      </c>
      <c r="AL118" s="25">
        <f t="shared" si="134"/>
        <v>1237.5</v>
      </c>
    </row>
    <row r="119" spans="2:38" s="26" customFormat="1" ht="16.5" x14ac:dyDescent="0.25">
      <c r="B119" s="27" t="s">
        <v>328</v>
      </c>
      <c r="C119" s="21" t="s">
        <v>261</v>
      </c>
      <c r="D119" s="21" t="s">
        <v>329</v>
      </c>
      <c r="E119" s="23" t="s">
        <v>158</v>
      </c>
      <c r="F119" s="23" t="s">
        <v>330</v>
      </c>
      <c r="G119" s="24">
        <v>1367.12</v>
      </c>
      <c r="H119" s="24">
        <f t="shared" si="132"/>
        <v>136.71199999999999</v>
      </c>
      <c r="I119" s="24">
        <f t="shared" si="133"/>
        <v>1230.4079999999999</v>
      </c>
      <c r="J119" s="24">
        <v>0</v>
      </c>
      <c r="K119" s="24">
        <v>0</v>
      </c>
      <c r="L119" s="24">
        <v>0</v>
      </c>
      <c r="M119" s="24">
        <v>0</v>
      </c>
      <c r="N119" s="24">
        <v>0</v>
      </c>
      <c r="O119" s="24">
        <v>0</v>
      </c>
      <c r="P119" s="24">
        <v>0</v>
      </c>
      <c r="Q119" s="24">
        <v>0</v>
      </c>
      <c r="R119" s="24">
        <v>0</v>
      </c>
      <c r="S119" s="24">
        <v>0</v>
      </c>
      <c r="T119" s="24">
        <v>0</v>
      </c>
      <c r="U119" s="24">
        <v>0</v>
      </c>
      <c r="V119" s="24">
        <v>0</v>
      </c>
      <c r="W119" s="24">
        <v>0</v>
      </c>
      <c r="X119" s="24">
        <v>0</v>
      </c>
      <c r="Y119" s="24">
        <v>48.55</v>
      </c>
      <c r="Z119" s="24">
        <v>246.1</v>
      </c>
      <c r="AA119" s="24">
        <v>246.1</v>
      </c>
      <c r="AB119" s="24">
        <v>246.77</v>
      </c>
      <c r="AC119" s="24">
        <v>246.1</v>
      </c>
      <c r="AD119" s="24">
        <v>196.79</v>
      </c>
      <c r="AE119" s="24">
        <v>0</v>
      </c>
      <c r="AF119" s="25">
        <v>0</v>
      </c>
      <c r="AG119" s="24">
        <v>0</v>
      </c>
      <c r="AH119" s="24"/>
      <c r="AI119" s="24"/>
      <c r="AJ119" s="24"/>
      <c r="AK119" s="24">
        <v>1230.4100000000001</v>
      </c>
      <c r="AL119" s="25">
        <f t="shared" si="134"/>
        <v>1230.4100000000001</v>
      </c>
    </row>
    <row r="120" spans="2:38" s="26" customFormat="1" ht="9.75" x14ac:dyDescent="0.25">
      <c r="B120" s="27" t="s">
        <v>151</v>
      </c>
      <c r="C120" s="21" t="s">
        <v>331</v>
      </c>
      <c r="D120" s="87" t="s">
        <v>332</v>
      </c>
      <c r="E120" s="23" t="s">
        <v>154</v>
      </c>
      <c r="F120" s="23" t="s">
        <v>333</v>
      </c>
      <c r="G120" s="24">
        <v>3450</v>
      </c>
      <c r="H120" s="24">
        <f t="shared" si="132"/>
        <v>345</v>
      </c>
      <c r="I120" s="24">
        <f t="shared" si="133"/>
        <v>3105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  <c r="Q120" s="24">
        <v>0</v>
      </c>
      <c r="R120" s="24">
        <v>0</v>
      </c>
      <c r="S120" s="24">
        <v>0</v>
      </c>
      <c r="T120" s="24">
        <v>0</v>
      </c>
      <c r="U120" s="24">
        <v>0</v>
      </c>
      <c r="V120" s="24">
        <v>0</v>
      </c>
      <c r="W120" s="24">
        <v>0</v>
      </c>
      <c r="X120" s="24">
        <v>0</v>
      </c>
      <c r="Y120" s="24">
        <v>0</v>
      </c>
      <c r="Z120" s="24">
        <v>282.42</v>
      </c>
      <c r="AA120" s="24">
        <v>620.98</v>
      </c>
      <c r="AB120" s="24">
        <v>622.67999999999995</v>
      </c>
      <c r="AC120" s="24">
        <v>620.98</v>
      </c>
      <c r="AD120" s="24">
        <v>620.98</v>
      </c>
      <c r="AE120" s="24">
        <v>336.96</v>
      </c>
      <c r="AF120" s="25">
        <v>0</v>
      </c>
      <c r="AG120" s="24">
        <v>0</v>
      </c>
      <c r="AH120" s="24"/>
      <c r="AI120" s="24"/>
      <c r="AJ120" s="24"/>
      <c r="AK120" s="24">
        <v>3105</v>
      </c>
      <c r="AL120" s="25">
        <f t="shared" si="134"/>
        <v>3105</v>
      </c>
    </row>
    <row r="121" spans="2:38" s="26" customFormat="1" ht="9.75" x14ac:dyDescent="0.25">
      <c r="B121" s="27" t="s">
        <v>151</v>
      </c>
      <c r="C121" s="21" t="s">
        <v>331</v>
      </c>
      <c r="D121" s="88" t="s">
        <v>334</v>
      </c>
      <c r="E121" s="23" t="s">
        <v>154</v>
      </c>
      <c r="F121" s="23" t="s">
        <v>335</v>
      </c>
      <c r="G121" s="24">
        <v>3450</v>
      </c>
      <c r="H121" s="24">
        <f t="shared" si="132"/>
        <v>345</v>
      </c>
      <c r="I121" s="24">
        <f t="shared" si="133"/>
        <v>3105</v>
      </c>
      <c r="J121" s="24">
        <v>0</v>
      </c>
      <c r="K121" s="24">
        <v>0</v>
      </c>
      <c r="L121" s="24">
        <v>0</v>
      </c>
      <c r="M121" s="24">
        <v>0</v>
      </c>
      <c r="N121" s="24">
        <v>0</v>
      </c>
      <c r="O121" s="24">
        <v>0</v>
      </c>
      <c r="P121" s="24">
        <v>0</v>
      </c>
      <c r="Q121" s="24">
        <v>0</v>
      </c>
      <c r="R121" s="24">
        <v>0</v>
      </c>
      <c r="S121" s="24">
        <v>0</v>
      </c>
      <c r="T121" s="24">
        <v>0</v>
      </c>
      <c r="U121" s="24">
        <v>0</v>
      </c>
      <c r="V121" s="24">
        <v>0</v>
      </c>
      <c r="W121" s="24">
        <v>0</v>
      </c>
      <c r="X121" s="24">
        <v>0</v>
      </c>
      <c r="Y121" s="24">
        <v>0</v>
      </c>
      <c r="Z121" s="24">
        <v>282.42</v>
      </c>
      <c r="AA121" s="24">
        <v>620.98</v>
      </c>
      <c r="AB121" s="24">
        <v>622.98</v>
      </c>
      <c r="AC121" s="24">
        <v>620.98</v>
      </c>
      <c r="AD121" s="24">
        <v>620.98</v>
      </c>
      <c r="AE121" s="24">
        <v>336.96</v>
      </c>
      <c r="AF121" s="25">
        <v>0</v>
      </c>
      <c r="AG121" s="24">
        <v>0</v>
      </c>
      <c r="AH121" s="24"/>
      <c r="AI121" s="24"/>
      <c r="AJ121" s="24"/>
      <c r="AK121" s="24">
        <v>3105</v>
      </c>
      <c r="AL121" s="25">
        <f t="shared" si="134"/>
        <v>3105</v>
      </c>
    </row>
    <row r="122" spans="2:38" s="26" customFormat="1" ht="9.75" x14ac:dyDescent="0.25">
      <c r="B122" s="27" t="s">
        <v>151</v>
      </c>
      <c r="C122" s="21" t="s">
        <v>336</v>
      </c>
      <c r="D122" s="88" t="s">
        <v>337</v>
      </c>
      <c r="E122" s="23" t="s">
        <v>154</v>
      </c>
      <c r="F122" s="23" t="s">
        <v>338</v>
      </c>
      <c r="G122" s="24">
        <v>3165</v>
      </c>
      <c r="H122" s="24">
        <f t="shared" si="132"/>
        <v>316.5</v>
      </c>
      <c r="I122" s="24">
        <f t="shared" si="133"/>
        <v>2848.5</v>
      </c>
      <c r="J122" s="24">
        <v>0</v>
      </c>
      <c r="K122" s="24">
        <v>0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24">
        <v>0</v>
      </c>
      <c r="R122" s="24">
        <v>0</v>
      </c>
      <c r="S122" s="24">
        <v>0</v>
      </c>
      <c r="T122" s="24">
        <v>0</v>
      </c>
      <c r="U122" s="24">
        <v>0</v>
      </c>
      <c r="V122" s="24">
        <v>0</v>
      </c>
      <c r="W122" s="24">
        <v>0</v>
      </c>
      <c r="X122" s="24">
        <v>0</v>
      </c>
      <c r="Y122" s="24">
        <v>0</v>
      </c>
      <c r="Z122" s="24">
        <v>259.10000000000002</v>
      </c>
      <c r="AA122" s="24">
        <v>569.71</v>
      </c>
      <c r="AB122" s="24">
        <v>571.27</v>
      </c>
      <c r="AC122" s="24">
        <v>569.71</v>
      </c>
      <c r="AD122" s="24">
        <v>569.71</v>
      </c>
      <c r="AE122" s="24">
        <v>309</v>
      </c>
      <c r="AF122" s="25">
        <v>0</v>
      </c>
      <c r="AG122" s="24">
        <v>0</v>
      </c>
      <c r="AH122" s="24"/>
      <c r="AI122" s="24"/>
      <c r="AJ122" s="24"/>
      <c r="AK122" s="24">
        <v>2848.5</v>
      </c>
      <c r="AL122" s="25">
        <f t="shared" si="134"/>
        <v>2848.5</v>
      </c>
    </row>
    <row r="123" spans="2:38" s="26" customFormat="1" ht="9.75" x14ac:dyDescent="0.25">
      <c r="B123" s="27" t="s">
        <v>151</v>
      </c>
      <c r="C123" s="21" t="s">
        <v>336</v>
      </c>
      <c r="D123" s="88" t="s">
        <v>339</v>
      </c>
      <c r="E123" s="23" t="s">
        <v>158</v>
      </c>
      <c r="F123" s="23" t="s">
        <v>340</v>
      </c>
      <c r="G123" s="24">
        <v>2435</v>
      </c>
      <c r="H123" s="24">
        <f t="shared" si="132"/>
        <v>243.5</v>
      </c>
      <c r="I123" s="24">
        <f t="shared" si="133"/>
        <v>2191.5</v>
      </c>
      <c r="J123" s="24">
        <v>0</v>
      </c>
      <c r="K123" s="24">
        <v>0</v>
      </c>
      <c r="L123" s="24">
        <v>0</v>
      </c>
      <c r="M123" s="24">
        <v>0</v>
      </c>
      <c r="N123" s="24">
        <v>0</v>
      </c>
      <c r="O123" s="24">
        <v>0</v>
      </c>
      <c r="P123" s="24">
        <v>0</v>
      </c>
      <c r="Q123" s="24">
        <v>0</v>
      </c>
      <c r="R123" s="24">
        <v>0</v>
      </c>
      <c r="S123" s="24">
        <v>0</v>
      </c>
      <c r="T123" s="24">
        <v>0</v>
      </c>
      <c r="U123" s="24">
        <v>0</v>
      </c>
      <c r="V123" s="24">
        <v>0</v>
      </c>
      <c r="W123" s="24">
        <v>0</v>
      </c>
      <c r="X123" s="24">
        <v>0</v>
      </c>
      <c r="Y123" s="24">
        <v>0</v>
      </c>
      <c r="Z123" s="24">
        <v>199.34</v>
      </c>
      <c r="AA123" s="24">
        <v>438.31</v>
      </c>
      <c r="AB123" s="24">
        <v>439.51</v>
      </c>
      <c r="AC123" s="24">
        <v>438.31</v>
      </c>
      <c r="AD123" s="24">
        <v>438.31</v>
      </c>
      <c r="AE123" s="24">
        <v>237.72</v>
      </c>
      <c r="AF123" s="25">
        <v>0</v>
      </c>
      <c r="AG123" s="24">
        <v>0</v>
      </c>
      <c r="AH123" s="24"/>
      <c r="AI123" s="24"/>
      <c r="AJ123" s="24"/>
      <c r="AK123" s="24">
        <v>2191.5</v>
      </c>
      <c r="AL123" s="25">
        <f t="shared" si="134"/>
        <v>2191.5</v>
      </c>
    </row>
    <row r="124" spans="2:38" s="26" customFormat="1" ht="9.75" x14ac:dyDescent="0.25">
      <c r="B124" s="27" t="s">
        <v>151</v>
      </c>
      <c r="C124" s="21" t="s">
        <v>336</v>
      </c>
      <c r="D124" s="88" t="s">
        <v>341</v>
      </c>
      <c r="E124" s="23" t="s">
        <v>158</v>
      </c>
      <c r="F124" s="23" t="s">
        <v>342</v>
      </c>
      <c r="G124" s="24">
        <v>2435</v>
      </c>
      <c r="H124" s="24">
        <f t="shared" si="132"/>
        <v>243.5</v>
      </c>
      <c r="I124" s="24">
        <f t="shared" si="133"/>
        <v>2191.5</v>
      </c>
      <c r="J124" s="24">
        <v>0</v>
      </c>
      <c r="K124" s="24">
        <v>0</v>
      </c>
      <c r="L124" s="24">
        <v>0</v>
      </c>
      <c r="M124" s="24">
        <v>0</v>
      </c>
      <c r="N124" s="24">
        <v>0</v>
      </c>
      <c r="O124" s="24">
        <v>0</v>
      </c>
      <c r="P124" s="24">
        <v>0</v>
      </c>
      <c r="Q124" s="24">
        <v>0</v>
      </c>
      <c r="R124" s="24">
        <v>0</v>
      </c>
      <c r="S124" s="24">
        <v>0</v>
      </c>
      <c r="T124" s="24">
        <v>0</v>
      </c>
      <c r="U124" s="24">
        <v>0</v>
      </c>
      <c r="V124" s="24">
        <v>0</v>
      </c>
      <c r="W124" s="24">
        <v>0</v>
      </c>
      <c r="X124" s="24">
        <v>0</v>
      </c>
      <c r="Y124" s="24">
        <v>0</v>
      </c>
      <c r="Z124" s="24">
        <v>199.34</v>
      </c>
      <c r="AA124" s="24">
        <v>438.31</v>
      </c>
      <c r="AB124" s="24">
        <v>439.51</v>
      </c>
      <c r="AC124" s="24">
        <v>438.31</v>
      </c>
      <c r="AD124" s="24">
        <v>438.31</v>
      </c>
      <c r="AE124" s="24">
        <v>237.72</v>
      </c>
      <c r="AF124" s="25">
        <v>0</v>
      </c>
      <c r="AG124" s="24">
        <v>0</v>
      </c>
      <c r="AH124" s="24"/>
      <c r="AI124" s="24"/>
      <c r="AJ124" s="24"/>
      <c r="AK124" s="24">
        <v>2191.5</v>
      </c>
      <c r="AL124" s="25">
        <f t="shared" si="134"/>
        <v>2191.5</v>
      </c>
    </row>
    <row r="125" spans="2:38" s="26" customFormat="1" ht="9.75" x14ac:dyDescent="0.25">
      <c r="B125" s="27" t="s">
        <v>151</v>
      </c>
      <c r="C125" s="21" t="s">
        <v>336</v>
      </c>
      <c r="D125" s="88" t="s">
        <v>343</v>
      </c>
      <c r="E125" s="23" t="s">
        <v>158</v>
      </c>
      <c r="F125" s="23" t="s">
        <v>344</v>
      </c>
      <c r="G125" s="24">
        <v>2435</v>
      </c>
      <c r="H125" s="24">
        <f t="shared" si="132"/>
        <v>243.5</v>
      </c>
      <c r="I125" s="24">
        <f t="shared" si="133"/>
        <v>2191.5</v>
      </c>
      <c r="J125" s="24">
        <v>0</v>
      </c>
      <c r="K125" s="24">
        <v>0</v>
      </c>
      <c r="L125" s="24">
        <v>0</v>
      </c>
      <c r="M125" s="24">
        <v>0</v>
      </c>
      <c r="N125" s="24">
        <v>0</v>
      </c>
      <c r="O125" s="24">
        <v>0</v>
      </c>
      <c r="P125" s="24">
        <v>0</v>
      </c>
      <c r="Q125" s="24">
        <v>0</v>
      </c>
      <c r="R125" s="24">
        <v>0</v>
      </c>
      <c r="S125" s="24">
        <v>0</v>
      </c>
      <c r="T125" s="24">
        <v>0</v>
      </c>
      <c r="U125" s="24">
        <v>0</v>
      </c>
      <c r="V125" s="24">
        <v>0</v>
      </c>
      <c r="W125" s="24">
        <v>0</v>
      </c>
      <c r="X125" s="24">
        <v>0</v>
      </c>
      <c r="Y125" s="24">
        <v>0</v>
      </c>
      <c r="Z125" s="24">
        <v>199.34</v>
      </c>
      <c r="AA125" s="24">
        <v>438.31</v>
      </c>
      <c r="AB125" s="24">
        <v>439.51</v>
      </c>
      <c r="AC125" s="24">
        <v>438.31</v>
      </c>
      <c r="AD125" s="24">
        <v>438.31</v>
      </c>
      <c r="AE125" s="24">
        <v>237.72</v>
      </c>
      <c r="AF125" s="25">
        <v>0</v>
      </c>
      <c r="AG125" s="24">
        <v>0</v>
      </c>
      <c r="AH125" s="24"/>
      <c r="AI125" s="24"/>
      <c r="AJ125" s="24"/>
      <c r="AK125" s="24">
        <v>2191.5</v>
      </c>
      <c r="AL125" s="25">
        <f t="shared" si="134"/>
        <v>2191.5</v>
      </c>
    </row>
    <row r="126" spans="2:38" s="26" customFormat="1" ht="16.5" x14ac:dyDescent="0.25">
      <c r="B126" s="27" t="s">
        <v>151</v>
      </c>
      <c r="C126" s="21" t="s">
        <v>336</v>
      </c>
      <c r="D126" s="89" t="s">
        <v>345</v>
      </c>
      <c r="E126" s="23" t="s">
        <v>158</v>
      </c>
      <c r="F126" s="23" t="s">
        <v>346</v>
      </c>
      <c r="G126" s="24">
        <v>2435</v>
      </c>
      <c r="H126" s="24">
        <f t="shared" si="132"/>
        <v>243.5</v>
      </c>
      <c r="I126" s="24">
        <f t="shared" si="133"/>
        <v>2191.5</v>
      </c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0</v>
      </c>
      <c r="P126" s="24">
        <v>0</v>
      </c>
      <c r="Q126" s="24">
        <v>0</v>
      </c>
      <c r="R126" s="24">
        <v>0</v>
      </c>
      <c r="S126" s="24">
        <v>0</v>
      </c>
      <c r="T126" s="24">
        <v>0</v>
      </c>
      <c r="U126" s="24">
        <v>0</v>
      </c>
      <c r="V126" s="24">
        <v>0</v>
      </c>
      <c r="W126" s="24">
        <v>0</v>
      </c>
      <c r="X126" s="24">
        <v>0</v>
      </c>
      <c r="Y126" s="24">
        <v>0</v>
      </c>
      <c r="Z126" s="24">
        <v>199.34</v>
      </c>
      <c r="AA126" s="24">
        <v>438.31</v>
      </c>
      <c r="AB126" s="24">
        <v>439.51</v>
      </c>
      <c r="AC126" s="24">
        <v>438.31</v>
      </c>
      <c r="AD126" s="24">
        <v>438.31</v>
      </c>
      <c r="AE126" s="24">
        <v>237.72</v>
      </c>
      <c r="AF126" s="25">
        <v>0</v>
      </c>
      <c r="AG126" s="24">
        <v>0</v>
      </c>
      <c r="AH126" s="24"/>
      <c r="AI126" s="24"/>
      <c r="AJ126" s="24"/>
      <c r="AK126" s="24">
        <v>2191.5</v>
      </c>
      <c r="AL126" s="25">
        <f t="shared" si="134"/>
        <v>2191.5</v>
      </c>
    </row>
    <row r="127" spans="2:38" s="26" customFormat="1" ht="9.75" x14ac:dyDescent="0.25">
      <c r="B127" s="27" t="s">
        <v>151</v>
      </c>
      <c r="C127" s="21" t="s">
        <v>336</v>
      </c>
      <c r="D127" s="88" t="s">
        <v>347</v>
      </c>
      <c r="E127" s="23" t="s">
        <v>158</v>
      </c>
      <c r="F127" s="23" t="s">
        <v>348</v>
      </c>
      <c r="G127" s="24">
        <v>2435</v>
      </c>
      <c r="H127" s="24">
        <f t="shared" si="132"/>
        <v>243.5</v>
      </c>
      <c r="I127" s="24">
        <f t="shared" si="133"/>
        <v>2191.5</v>
      </c>
      <c r="J127" s="24">
        <v>0</v>
      </c>
      <c r="K127" s="24">
        <v>0</v>
      </c>
      <c r="L127" s="24">
        <v>0</v>
      </c>
      <c r="M127" s="24">
        <v>0</v>
      </c>
      <c r="N127" s="24">
        <v>0</v>
      </c>
      <c r="O127" s="24">
        <v>0</v>
      </c>
      <c r="P127" s="24">
        <v>0</v>
      </c>
      <c r="Q127" s="24">
        <v>0</v>
      </c>
      <c r="R127" s="24">
        <v>0</v>
      </c>
      <c r="S127" s="24">
        <v>0</v>
      </c>
      <c r="T127" s="24">
        <v>0</v>
      </c>
      <c r="U127" s="24">
        <v>0</v>
      </c>
      <c r="V127" s="24">
        <v>0</v>
      </c>
      <c r="W127" s="24">
        <v>0</v>
      </c>
      <c r="X127" s="24">
        <v>0</v>
      </c>
      <c r="Y127" s="24">
        <v>0</v>
      </c>
      <c r="Z127" s="24">
        <v>199.34</v>
      </c>
      <c r="AA127" s="24">
        <v>438.31</v>
      </c>
      <c r="AB127" s="24">
        <v>439.51</v>
      </c>
      <c r="AC127" s="24">
        <v>438.31</v>
      </c>
      <c r="AD127" s="24">
        <v>438.31</v>
      </c>
      <c r="AE127" s="24">
        <v>237.72</v>
      </c>
      <c r="AF127" s="25">
        <v>0</v>
      </c>
      <c r="AG127" s="24">
        <v>0</v>
      </c>
      <c r="AH127" s="24"/>
      <c r="AI127" s="24"/>
      <c r="AJ127" s="24"/>
      <c r="AK127" s="24">
        <v>2191.5</v>
      </c>
      <c r="AL127" s="25">
        <f t="shared" si="134"/>
        <v>2191.5</v>
      </c>
    </row>
    <row r="128" spans="2:38" s="26" customFormat="1" ht="16.5" x14ac:dyDescent="0.25">
      <c r="B128" s="27" t="s">
        <v>151</v>
      </c>
      <c r="C128" s="21" t="s">
        <v>336</v>
      </c>
      <c r="D128" s="88" t="s">
        <v>349</v>
      </c>
      <c r="E128" s="23" t="s">
        <v>158</v>
      </c>
      <c r="F128" s="23" t="s">
        <v>350</v>
      </c>
      <c r="G128" s="24">
        <v>2435</v>
      </c>
      <c r="H128" s="24">
        <f t="shared" si="132"/>
        <v>243.5</v>
      </c>
      <c r="I128" s="24">
        <f t="shared" si="133"/>
        <v>2191.5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199.34</v>
      </c>
      <c r="AA128" s="24">
        <v>438.31</v>
      </c>
      <c r="AB128" s="24">
        <v>439.51</v>
      </c>
      <c r="AC128" s="24">
        <v>438.31</v>
      </c>
      <c r="AD128" s="24">
        <v>438.31</v>
      </c>
      <c r="AE128" s="24">
        <v>237.72</v>
      </c>
      <c r="AF128" s="25">
        <v>0</v>
      </c>
      <c r="AG128" s="24">
        <v>0</v>
      </c>
      <c r="AH128" s="24"/>
      <c r="AI128" s="24"/>
      <c r="AJ128" s="24"/>
      <c r="AK128" s="24">
        <v>2191.5</v>
      </c>
      <c r="AL128" s="25">
        <f t="shared" si="134"/>
        <v>2191.5</v>
      </c>
    </row>
    <row r="129" spans="2:38" s="26" customFormat="1" ht="9.75" x14ac:dyDescent="0.25">
      <c r="B129" s="27" t="s">
        <v>151</v>
      </c>
      <c r="C129" s="21" t="s">
        <v>336</v>
      </c>
      <c r="D129" s="88" t="s">
        <v>351</v>
      </c>
      <c r="E129" s="23" t="s">
        <v>158</v>
      </c>
      <c r="F129" s="23" t="s">
        <v>352</v>
      </c>
      <c r="G129" s="24">
        <v>2435</v>
      </c>
      <c r="H129" s="24">
        <f t="shared" si="132"/>
        <v>243.5</v>
      </c>
      <c r="I129" s="24">
        <f t="shared" si="133"/>
        <v>2191.5</v>
      </c>
      <c r="J129" s="24">
        <v>0</v>
      </c>
      <c r="K129" s="24">
        <v>0</v>
      </c>
      <c r="L129" s="24">
        <v>0</v>
      </c>
      <c r="M129" s="24">
        <v>0</v>
      </c>
      <c r="N129" s="24">
        <v>0</v>
      </c>
      <c r="O129" s="24">
        <v>0</v>
      </c>
      <c r="P129" s="24">
        <v>0</v>
      </c>
      <c r="Q129" s="24">
        <v>0</v>
      </c>
      <c r="R129" s="24">
        <v>0</v>
      </c>
      <c r="S129" s="24">
        <v>0</v>
      </c>
      <c r="T129" s="24">
        <v>0</v>
      </c>
      <c r="U129" s="24">
        <v>0</v>
      </c>
      <c r="V129" s="24">
        <v>0</v>
      </c>
      <c r="W129" s="24">
        <v>0</v>
      </c>
      <c r="X129" s="24">
        <v>0</v>
      </c>
      <c r="Y129" s="24">
        <v>0</v>
      </c>
      <c r="Z129" s="24">
        <v>199.34</v>
      </c>
      <c r="AA129" s="24">
        <v>438.31</v>
      </c>
      <c r="AB129" s="24">
        <v>439.51</v>
      </c>
      <c r="AC129" s="24">
        <v>438.31</v>
      </c>
      <c r="AD129" s="24">
        <v>438.31</v>
      </c>
      <c r="AE129" s="24">
        <v>237.72</v>
      </c>
      <c r="AF129" s="25">
        <v>0</v>
      </c>
      <c r="AG129" s="24">
        <v>0</v>
      </c>
      <c r="AH129" s="24"/>
      <c r="AI129" s="24"/>
      <c r="AJ129" s="24"/>
      <c r="AK129" s="24">
        <v>2191.5</v>
      </c>
      <c r="AL129" s="25">
        <f t="shared" si="134"/>
        <v>2191.5</v>
      </c>
    </row>
    <row r="130" spans="2:38" s="26" customFormat="1" ht="9.75" x14ac:dyDescent="0.25">
      <c r="B130" s="84" t="s">
        <v>353</v>
      </c>
      <c r="C130" s="63" t="s">
        <v>354</v>
      </c>
      <c r="D130" s="87" t="s">
        <v>355</v>
      </c>
      <c r="E130" s="85" t="s">
        <v>158</v>
      </c>
      <c r="F130" s="85" t="s">
        <v>356</v>
      </c>
      <c r="G130" s="51">
        <v>3105</v>
      </c>
      <c r="H130" s="51">
        <f t="shared" si="132"/>
        <v>310.5</v>
      </c>
      <c r="I130" s="51">
        <f t="shared" si="133"/>
        <v>2794.5</v>
      </c>
      <c r="J130" s="51">
        <v>0</v>
      </c>
      <c r="K130" s="51">
        <v>0</v>
      </c>
      <c r="L130" s="51">
        <v>0</v>
      </c>
      <c r="M130" s="51">
        <v>0</v>
      </c>
      <c r="N130" s="51">
        <v>0</v>
      </c>
      <c r="O130" s="51">
        <v>0</v>
      </c>
      <c r="P130" s="51">
        <v>0</v>
      </c>
      <c r="Q130" s="51">
        <v>0</v>
      </c>
      <c r="R130" s="51">
        <v>0</v>
      </c>
      <c r="S130" s="51">
        <v>0</v>
      </c>
      <c r="T130" s="51">
        <v>0</v>
      </c>
      <c r="U130" s="51">
        <v>0</v>
      </c>
      <c r="V130" s="51">
        <v>0</v>
      </c>
      <c r="W130" s="51">
        <v>0</v>
      </c>
      <c r="X130" s="51">
        <v>0</v>
      </c>
      <c r="Y130" s="51">
        <v>0</v>
      </c>
      <c r="Z130" s="51">
        <v>0</v>
      </c>
      <c r="AA130" s="51">
        <v>543.61</v>
      </c>
      <c r="AB130" s="51">
        <v>560.46</v>
      </c>
      <c r="AC130" s="51">
        <v>558.91999999999996</v>
      </c>
      <c r="AD130" s="51">
        <v>558.91999999999996</v>
      </c>
      <c r="AE130" s="51">
        <v>558.91999999999996</v>
      </c>
      <c r="AF130" s="25">
        <v>13.67</v>
      </c>
      <c r="AG130" s="24">
        <v>0</v>
      </c>
      <c r="AH130" s="24"/>
      <c r="AI130" s="24"/>
      <c r="AJ130" s="24"/>
      <c r="AK130" s="51">
        <f>SUM(AA130:AF130)</f>
        <v>2794.5000000000005</v>
      </c>
      <c r="AL130" s="25">
        <f t="shared" si="134"/>
        <v>2794.5000000000005</v>
      </c>
    </row>
    <row r="131" spans="2:38" s="26" customFormat="1" ht="9.75" x14ac:dyDescent="0.25">
      <c r="B131" s="84" t="s">
        <v>357</v>
      </c>
      <c r="C131" s="63" t="s">
        <v>358</v>
      </c>
      <c r="D131" s="87" t="s">
        <v>359</v>
      </c>
      <c r="E131" s="85" t="s">
        <v>100</v>
      </c>
      <c r="F131" s="85" t="s">
        <v>360</v>
      </c>
      <c r="G131" s="51">
        <v>4500</v>
      </c>
      <c r="H131" s="51">
        <f t="shared" si="132"/>
        <v>450</v>
      </c>
      <c r="I131" s="51">
        <f t="shared" si="133"/>
        <v>4050</v>
      </c>
      <c r="J131" s="51">
        <v>0</v>
      </c>
      <c r="K131" s="51">
        <v>0</v>
      </c>
      <c r="L131" s="51">
        <v>0</v>
      </c>
      <c r="M131" s="51">
        <v>0</v>
      </c>
      <c r="N131" s="51">
        <v>0</v>
      </c>
      <c r="O131" s="51">
        <v>0</v>
      </c>
      <c r="P131" s="51">
        <v>0</v>
      </c>
      <c r="Q131" s="51">
        <v>0</v>
      </c>
      <c r="R131" s="51">
        <v>0</v>
      </c>
      <c r="S131" s="51">
        <v>0</v>
      </c>
      <c r="T131" s="51">
        <v>0</v>
      </c>
      <c r="U131" s="51">
        <v>0</v>
      </c>
      <c r="V131" s="51">
        <v>0</v>
      </c>
      <c r="W131" s="51">
        <v>0</v>
      </c>
      <c r="X131" s="51">
        <v>0</v>
      </c>
      <c r="Y131" s="51">
        <v>0</v>
      </c>
      <c r="Z131" s="51">
        <v>0</v>
      </c>
      <c r="AA131" s="51">
        <v>730.1</v>
      </c>
      <c r="AB131" s="51">
        <v>812.21</v>
      </c>
      <c r="AC131" s="51">
        <v>809.99</v>
      </c>
      <c r="AD131" s="51">
        <v>809.99</v>
      </c>
      <c r="AE131" s="51">
        <v>809.99</v>
      </c>
      <c r="AF131" s="25">
        <v>77.72</v>
      </c>
      <c r="AG131" s="24">
        <v>0</v>
      </c>
      <c r="AH131" s="24"/>
      <c r="AI131" s="24"/>
      <c r="AJ131" s="24"/>
      <c r="AK131" s="51">
        <f>SUM(AA131:AF131)</f>
        <v>4049.9999999999995</v>
      </c>
      <c r="AL131" s="25">
        <f t="shared" si="134"/>
        <v>4049.9999999999995</v>
      </c>
    </row>
    <row r="132" spans="2:38" s="26" customFormat="1" ht="16.5" x14ac:dyDescent="0.25">
      <c r="B132" s="62" t="s">
        <v>361</v>
      </c>
      <c r="C132" s="21" t="s">
        <v>362</v>
      </c>
      <c r="D132" s="87" t="s">
        <v>363</v>
      </c>
      <c r="E132" s="65" t="s">
        <v>154</v>
      </c>
      <c r="F132" s="65" t="s">
        <v>364</v>
      </c>
      <c r="G132" s="25">
        <v>3202.98</v>
      </c>
      <c r="H132" s="25">
        <f t="shared" si="132"/>
        <v>320.298</v>
      </c>
      <c r="I132" s="25">
        <f t="shared" si="133"/>
        <v>2882.6820000000002</v>
      </c>
      <c r="J132" s="51">
        <v>0</v>
      </c>
      <c r="K132" s="51">
        <v>0</v>
      </c>
      <c r="L132" s="51">
        <v>0</v>
      </c>
      <c r="M132" s="51">
        <v>0</v>
      </c>
      <c r="N132" s="51">
        <v>0</v>
      </c>
      <c r="O132" s="51">
        <v>0</v>
      </c>
      <c r="P132" s="51">
        <v>0</v>
      </c>
      <c r="Q132" s="51">
        <v>0</v>
      </c>
      <c r="R132" s="51">
        <v>0</v>
      </c>
      <c r="S132" s="51">
        <v>0</v>
      </c>
      <c r="T132" s="51">
        <v>0</v>
      </c>
      <c r="U132" s="51">
        <v>0</v>
      </c>
      <c r="V132" s="51">
        <v>0</v>
      </c>
      <c r="W132" s="51">
        <v>0</v>
      </c>
      <c r="X132" s="51">
        <v>0</v>
      </c>
      <c r="Y132" s="51">
        <v>0</v>
      </c>
      <c r="Z132" s="51">
        <v>0</v>
      </c>
      <c r="AA132" s="25">
        <v>66.349999999999994</v>
      </c>
      <c r="AB132" s="25">
        <v>578.16</v>
      </c>
      <c r="AC132" s="25">
        <v>576.58000000000004</v>
      </c>
      <c r="AD132" s="25">
        <v>576.58000000000004</v>
      </c>
      <c r="AE132" s="25">
        <v>576.58000000000004</v>
      </c>
      <c r="AF132" s="25">
        <v>508.43</v>
      </c>
      <c r="AG132" s="24">
        <v>0</v>
      </c>
      <c r="AH132" s="24"/>
      <c r="AI132" s="24"/>
      <c r="AJ132" s="24"/>
      <c r="AK132" s="25">
        <f>SUM(AA132:AF132)</f>
        <v>2882.68</v>
      </c>
      <c r="AL132" s="25">
        <f t="shared" si="134"/>
        <v>2882.68</v>
      </c>
    </row>
    <row r="133" spans="2:38" s="91" customFormat="1" ht="16.5" x14ac:dyDescent="0.25">
      <c r="B133" s="90" t="s">
        <v>365</v>
      </c>
      <c r="C133" s="21" t="s">
        <v>366</v>
      </c>
      <c r="D133" s="87" t="s">
        <v>367</v>
      </c>
      <c r="E133" s="65" t="s">
        <v>154</v>
      </c>
      <c r="F133" s="65" t="s">
        <v>368</v>
      </c>
      <c r="G133" s="25">
        <v>4030.87</v>
      </c>
      <c r="H133" s="25">
        <f t="shared" si="132"/>
        <v>403.08699999999999</v>
      </c>
      <c r="I133" s="25">
        <f t="shared" si="133"/>
        <v>3627.7829999999999</v>
      </c>
      <c r="J133" s="51">
        <v>0</v>
      </c>
      <c r="K133" s="51">
        <v>0</v>
      </c>
      <c r="L133" s="51">
        <v>0</v>
      </c>
      <c r="M133" s="51">
        <v>0</v>
      </c>
      <c r="N133" s="51">
        <v>0</v>
      </c>
      <c r="O133" s="51">
        <v>0</v>
      </c>
      <c r="P133" s="51">
        <v>0</v>
      </c>
      <c r="Q133" s="51">
        <v>0</v>
      </c>
      <c r="R133" s="51">
        <v>0</v>
      </c>
      <c r="S133" s="51">
        <v>0</v>
      </c>
      <c r="T133" s="51">
        <v>0</v>
      </c>
      <c r="U133" s="51">
        <v>0</v>
      </c>
      <c r="V133" s="51">
        <v>0</v>
      </c>
      <c r="W133" s="51">
        <v>0</v>
      </c>
      <c r="X133" s="51">
        <v>0</v>
      </c>
      <c r="Y133" s="51">
        <v>0</v>
      </c>
      <c r="Z133" s="51">
        <v>0</v>
      </c>
      <c r="AA133" s="25"/>
      <c r="AB133" s="25">
        <v>435.31</v>
      </c>
      <c r="AC133" s="25">
        <v>725.52</v>
      </c>
      <c r="AD133" s="25">
        <v>725.52</v>
      </c>
      <c r="AE133" s="25">
        <v>725.52</v>
      </c>
      <c r="AF133" s="25">
        <v>3339.38</v>
      </c>
      <c r="AG133" s="25">
        <v>288.98</v>
      </c>
      <c r="AH133" s="25"/>
      <c r="AI133" s="25"/>
      <c r="AJ133" s="25"/>
      <c r="AK133" s="25">
        <v>3627.78</v>
      </c>
      <c r="AL133" s="25">
        <f t="shared" si="134"/>
        <v>3627.78</v>
      </c>
    </row>
    <row r="134" spans="2:38" s="91" customFormat="1" ht="24.75" x14ac:dyDescent="0.25">
      <c r="B134" s="35" t="s">
        <v>369</v>
      </c>
      <c r="C134" s="21" t="s">
        <v>261</v>
      </c>
      <c r="D134" s="89" t="s">
        <v>370</v>
      </c>
      <c r="E134" s="65" t="s">
        <v>165</v>
      </c>
      <c r="F134" s="65" t="s">
        <v>371</v>
      </c>
      <c r="G134" s="24">
        <v>1516</v>
      </c>
      <c r="H134" s="24">
        <f t="shared" si="132"/>
        <v>151.6</v>
      </c>
      <c r="I134" s="24">
        <f t="shared" si="133"/>
        <v>1364.4</v>
      </c>
      <c r="J134" s="51">
        <v>0</v>
      </c>
      <c r="K134" s="51">
        <v>0</v>
      </c>
      <c r="L134" s="51">
        <v>0</v>
      </c>
      <c r="M134" s="51">
        <v>0</v>
      </c>
      <c r="N134" s="51">
        <v>0</v>
      </c>
      <c r="O134" s="51">
        <v>0</v>
      </c>
      <c r="P134" s="51">
        <v>0</v>
      </c>
      <c r="Q134" s="51">
        <v>0</v>
      </c>
      <c r="R134" s="51">
        <v>0</v>
      </c>
      <c r="S134" s="24">
        <v>157.02000000000001</v>
      </c>
      <c r="T134" s="92">
        <v>272.91000000000003</v>
      </c>
      <c r="U134" s="92">
        <v>272.91000000000003</v>
      </c>
      <c r="V134" s="92">
        <v>272.91000000000003</v>
      </c>
      <c r="W134" s="92">
        <f t="shared" ref="W134:W148" si="135">O134+P134+Q134+R134+S134+T134+U134+V134</f>
        <v>975.75000000000023</v>
      </c>
      <c r="X134" s="51">
        <f t="shared" ref="X134:X148" si="136">ROUND((I134/5/365*31),2)</f>
        <v>23.18</v>
      </c>
      <c r="Y134" s="51">
        <f t="shared" ref="Y134:Y148" si="137">ROUND((I134/5/365*29),2)</f>
        <v>21.68</v>
      </c>
      <c r="Z134" s="51">
        <f t="shared" ref="Z134:Z148" si="138">ROUND((I134/5/365*31),2)</f>
        <v>23.18</v>
      </c>
      <c r="AA134" s="51">
        <f t="shared" ref="AA134:AA148" si="139">ROUND((I134/5/365*30),2)</f>
        <v>22.43</v>
      </c>
      <c r="AB134" s="51">
        <f t="shared" ref="AB134:AB148" si="140">ROUND((I134/5/365*31),2)</f>
        <v>23.18</v>
      </c>
      <c r="AC134" s="51">
        <f t="shared" ref="AC134:AC148" si="141">ROUND((I134/5/365*30),2)</f>
        <v>22.43</v>
      </c>
      <c r="AD134" s="51">
        <f t="shared" ref="AD134:AD148" si="142">ROUND((I134/5/365*31),2)</f>
        <v>23.18</v>
      </c>
      <c r="AE134" s="92">
        <f t="shared" ref="AE134:AE148" si="143">ROUND((I134/5/365*31),2)</f>
        <v>23.18</v>
      </c>
      <c r="AF134" s="25">
        <f t="shared" ref="AF134:AF148" si="144">ROUND((I134/5/365*30),2)</f>
        <v>22.43</v>
      </c>
      <c r="AG134" s="51">
        <f t="shared" ref="AG134:AG148" si="145">ROUND((I134/5/365*31),2)</f>
        <v>23.18</v>
      </c>
      <c r="AH134" s="51"/>
      <c r="AI134" s="51"/>
      <c r="AJ134" s="51"/>
      <c r="AK134" s="51">
        <v>1364.4</v>
      </c>
      <c r="AL134" s="25">
        <f t="shared" si="134"/>
        <v>1364.4</v>
      </c>
    </row>
    <row r="135" spans="2:38" s="91" customFormat="1" ht="33" x14ac:dyDescent="0.25">
      <c r="B135" s="35" t="s">
        <v>369</v>
      </c>
      <c r="C135" s="21" t="s">
        <v>261</v>
      </c>
      <c r="D135" s="89" t="s">
        <v>372</v>
      </c>
      <c r="E135" s="65" t="s">
        <v>225</v>
      </c>
      <c r="F135" s="65" t="s">
        <v>373</v>
      </c>
      <c r="G135" s="24">
        <v>1516</v>
      </c>
      <c r="H135" s="24">
        <f t="shared" si="132"/>
        <v>151.6</v>
      </c>
      <c r="I135" s="24">
        <f t="shared" si="133"/>
        <v>1364.4</v>
      </c>
      <c r="J135" s="51">
        <v>0</v>
      </c>
      <c r="K135" s="51">
        <v>0</v>
      </c>
      <c r="L135" s="51">
        <v>0</v>
      </c>
      <c r="M135" s="51">
        <v>0</v>
      </c>
      <c r="N135" s="51">
        <v>0</v>
      </c>
      <c r="O135" s="51">
        <v>0</v>
      </c>
      <c r="P135" s="51">
        <v>0</v>
      </c>
      <c r="Q135" s="51">
        <v>0</v>
      </c>
      <c r="R135" s="51">
        <v>0</v>
      </c>
      <c r="S135" s="24">
        <v>157.02000000000001</v>
      </c>
      <c r="T135" s="24">
        <v>272.91000000000003</v>
      </c>
      <c r="U135" s="24">
        <v>272.91000000000003</v>
      </c>
      <c r="V135" s="24">
        <v>272.91000000000003</v>
      </c>
      <c r="W135" s="24">
        <f t="shared" si="135"/>
        <v>975.75000000000023</v>
      </c>
      <c r="X135" s="24">
        <f t="shared" si="136"/>
        <v>23.18</v>
      </c>
      <c r="Y135" s="24">
        <f t="shared" si="137"/>
        <v>21.68</v>
      </c>
      <c r="Z135" s="51">
        <f t="shared" si="138"/>
        <v>23.18</v>
      </c>
      <c r="AA135" s="51">
        <f t="shared" si="139"/>
        <v>22.43</v>
      </c>
      <c r="AB135" s="51">
        <f t="shared" si="140"/>
        <v>23.18</v>
      </c>
      <c r="AC135" s="51">
        <f t="shared" si="141"/>
        <v>22.43</v>
      </c>
      <c r="AD135" s="51">
        <f t="shared" si="142"/>
        <v>23.18</v>
      </c>
      <c r="AE135" s="51">
        <f t="shared" si="143"/>
        <v>23.18</v>
      </c>
      <c r="AF135" s="25">
        <f t="shared" si="144"/>
        <v>22.43</v>
      </c>
      <c r="AG135" s="51">
        <f t="shared" si="145"/>
        <v>23.18</v>
      </c>
      <c r="AH135" s="51"/>
      <c r="AI135" s="51"/>
      <c r="AJ135" s="51"/>
      <c r="AK135" s="51">
        <v>1364.4</v>
      </c>
      <c r="AL135" s="25">
        <f t="shared" si="134"/>
        <v>1364.4</v>
      </c>
    </row>
    <row r="136" spans="2:38" s="91" customFormat="1" ht="24.75" x14ac:dyDescent="0.25">
      <c r="B136" s="35" t="s">
        <v>369</v>
      </c>
      <c r="C136" s="21" t="s">
        <v>261</v>
      </c>
      <c r="D136" s="89" t="s">
        <v>374</v>
      </c>
      <c r="E136" s="65" t="s">
        <v>375</v>
      </c>
      <c r="F136" s="65" t="s">
        <v>376</v>
      </c>
      <c r="G136" s="24">
        <v>1516</v>
      </c>
      <c r="H136" s="24">
        <f t="shared" si="132"/>
        <v>151.6</v>
      </c>
      <c r="I136" s="24">
        <f t="shared" si="133"/>
        <v>1364.4</v>
      </c>
      <c r="J136" s="51">
        <v>0</v>
      </c>
      <c r="K136" s="51">
        <v>0</v>
      </c>
      <c r="L136" s="51">
        <v>0</v>
      </c>
      <c r="M136" s="51">
        <v>0</v>
      </c>
      <c r="N136" s="51">
        <v>0</v>
      </c>
      <c r="O136" s="51">
        <v>0</v>
      </c>
      <c r="P136" s="51">
        <v>0</v>
      </c>
      <c r="Q136" s="51">
        <v>0</v>
      </c>
      <c r="R136" s="51">
        <v>0</v>
      </c>
      <c r="S136" s="24">
        <v>157.02000000000001</v>
      </c>
      <c r="T136" s="24">
        <v>272.91000000000003</v>
      </c>
      <c r="U136" s="24">
        <v>272.91000000000003</v>
      </c>
      <c r="V136" s="24">
        <v>272.91000000000003</v>
      </c>
      <c r="W136" s="24">
        <f t="shared" si="135"/>
        <v>975.75000000000023</v>
      </c>
      <c r="X136" s="24">
        <f t="shared" si="136"/>
        <v>23.18</v>
      </c>
      <c r="Y136" s="24">
        <f t="shared" si="137"/>
        <v>21.68</v>
      </c>
      <c r="Z136" s="51">
        <f t="shared" si="138"/>
        <v>23.18</v>
      </c>
      <c r="AA136" s="51">
        <f t="shared" si="139"/>
        <v>22.43</v>
      </c>
      <c r="AB136" s="51">
        <f t="shared" si="140"/>
        <v>23.18</v>
      </c>
      <c r="AC136" s="51">
        <f t="shared" si="141"/>
        <v>22.43</v>
      </c>
      <c r="AD136" s="51">
        <f t="shared" si="142"/>
        <v>23.18</v>
      </c>
      <c r="AE136" s="51">
        <f t="shared" si="143"/>
        <v>23.18</v>
      </c>
      <c r="AF136" s="25">
        <f t="shared" si="144"/>
        <v>22.43</v>
      </c>
      <c r="AG136" s="51">
        <f t="shared" si="145"/>
        <v>23.18</v>
      </c>
      <c r="AH136" s="51"/>
      <c r="AI136" s="51"/>
      <c r="AJ136" s="51"/>
      <c r="AK136" s="51">
        <v>1364.4</v>
      </c>
      <c r="AL136" s="25">
        <f t="shared" si="134"/>
        <v>1364.4</v>
      </c>
    </row>
    <row r="137" spans="2:38" s="91" customFormat="1" ht="24.75" x14ac:dyDescent="0.25">
      <c r="B137" s="35" t="s">
        <v>369</v>
      </c>
      <c r="C137" s="21" t="s">
        <v>261</v>
      </c>
      <c r="D137" s="89" t="s">
        <v>377</v>
      </c>
      <c r="E137" s="65" t="s">
        <v>165</v>
      </c>
      <c r="F137" s="65" t="s">
        <v>378</v>
      </c>
      <c r="G137" s="24">
        <v>1516</v>
      </c>
      <c r="H137" s="24">
        <f t="shared" si="132"/>
        <v>151.6</v>
      </c>
      <c r="I137" s="24">
        <f t="shared" si="133"/>
        <v>1364.4</v>
      </c>
      <c r="J137" s="51">
        <v>0</v>
      </c>
      <c r="K137" s="51">
        <v>0</v>
      </c>
      <c r="L137" s="51">
        <v>0</v>
      </c>
      <c r="M137" s="51">
        <v>0</v>
      </c>
      <c r="N137" s="51">
        <v>0</v>
      </c>
      <c r="O137" s="51">
        <v>0</v>
      </c>
      <c r="P137" s="51">
        <v>0</v>
      </c>
      <c r="Q137" s="51">
        <v>0</v>
      </c>
      <c r="R137" s="51">
        <v>0</v>
      </c>
      <c r="S137" s="24">
        <v>157.02000000000001</v>
      </c>
      <c r="T137" s="24">
        <v>272.91000000000003</v>
      </c>
      <c r="U137" s="24">
        <v>272.91000000000003</v>
      </c>
      <c r="V137" s="24">
        <v>272.91000000000003</v>
      </c>
      <c r="W137" s="24">
        <f t="shared" si="135"/>
        <v>975.75000000000023</v>
      </c>
      <c r="X137" s="24">
        <f t="shared" si="136"/>
        <v>23.18</v>
      </c>
      <c r="Y137" s="24">
        <f t="shared" si="137"/>
        <v>21.68</v>
      </c>
      <c r="Z137" s="51">
        <f t="shared" si="138"/>
        <v>23.18</v>
      </c>
      <c r="AA137" s="51">
        <f t="shared" si="139"/>
        <v>22.43</v>
      </c>
      <c r="AB137" s="51">
        <f t="shared" si="140"/>
        <v>23.18</v>
      </c>
      <c r="AC137" s="51">
        <f t="shared" si="141"/>
        <v>22.43</v>
      </c>
      <c r="AD137" s="51">
        <f t="shared" si="142"/>
        <v>23.18</v>
      </c>
      <c r="AE137" s="51">
        <f t="shared" si="143"/>
        <v>23.18</v>
      </c>
      <c r="AF137" s="25">
        <f t="shared" si="144"/>
        <v>22.43</v>
      </c>
      <c r="AG137" s="51">
        <f t="shared" si="145"/>
        <v>23.18</v>
      </c>
      <c r="AH137" s="51"/>
      <c r="AI137" s="51"/>
      <c r="AJ137" s="51"/>
      <c r="AK137" s="51">
        <v>1364.4</v>
      </c>
      <c r="AL137" s="25">
        <f t="shared" si="134"/>
        <v>1364.4</v>
      </c>
    </row>
    <row r="138" spans="2:38" s="91" customFormat="1" ht="24.75" x14ac:dyDescent="0.25">
      <c r="B138" s="35" t="s">
        <v>369</v>
      </c>
      <c r="C138" s="21" t="s">
        <v>261</v>
      </c>
      <c r="D138" s="87" t="s">
        <v>379</v>
      </c>
      <c r="E138" s="65" t="s">
        <v>380</v>
      </c>
      <c r="F138" s="65" t="s">
        <v>381</v>
      </c>
      <c r="G138" s="24">
        <v>1516</v>
      </c>
      <c r="H138" s="24">
        <f t="shared" si="132"/>
        <v>151.6</v>
      </c>
      <c r="I138" s="24">
        <f t="shared" si="133"/>
        <v>1364.4</v>
      </c>
      <c r="J138" s="51">
        <v>0</v>
      </c>
      <c r="K138" s="51">
        <v>0</v>
      </c>
      <c r="L138" s="51">
        <v>0</v>
      </c>
      <c r="M138" s="51">
        <v>0</v>
      </c>
      <c r="N138" s="51">
        <v>0</v>
      </c>
      <c r="O138" s="51">
        <v>0</v>
      </c>
      <c r="P138" s="51">
        <v>0</v>
      </c>
      <c r="Q138" s="51">
        <v>0</v>
      </c>
      <c r="R138" s="51">
        <v>0</v>
      </c>
      <c r="S138" s="24">
        <v>157.02000000000001</v>
      </c>
      <c r="T138" s="24">
        <v>272.91000000000003</v>
      </c>
      <c r="U138" s="24">
        <v>272.91000000000003</v>
      </c>
      <c r="V138" s="24">
        <v>272.91000000000003</v>
      </c>
      <c r="W138" s="24">
        <f t="shared" si="135"/>
        <v>975.75000000000023</v>
      </c>
      <c r="X138" s="24">
        <f t="shared" si="136"/>
        <v>23.18</v>
      </c>
      <c r="Y138" s="24">
        <f t="shared" si="137"/>
        <v>21.68</v>
      </c>
      <c r="Z138" s="51">
        <f t="shared" si="138"/>
        <v>23.18</v>
      </c>
      <c r="AA138" s="51">
        <f t="shared" si="139"/>
        <v>22.43</v>
      </c>
      <c r="AB138" s="51">
        <f t="shared" si="140"/>
        <v>23.18</v>
      </c>
      <c r="AC138" s="51">
        <f t="shared" si="141"/>
        <v>22.43</v>
      </c>
      <c r="AD138" s="51">
        <f t="shared" si="142"/>
        <v>23.18</v>
      </c>
      <c r="AE138" s="51">
        <f t="shared" si="143"/>
        <v>23.18</v>
      </c>
      <c r="AF138" s="25">
        <f t="shared" si="144"/>
        <v>22.43</v>
      </c>
      <c r="AG138" s="51">
        <f t="shared" si="145"/>
        <v>23.18</v>
      </c>
      <c r="AH138" s="51"/>
      <c r="AI138" s="51"/>
      <c r="AJ138" s="51"/>
      <c r="AK138" s="51">
        <v>1364.4</v>
      </c>
      <c r="AL138" s="25">
        <f t="shared" si="134"/>
        <v>1364.4</v>
      </c>
    </row>
    <row r="139" spans="2:38" s="91" customFormat="1" ht="24.75" x14ac:dyDescent="0.25">
      <c r="B139" s="35" t="s">
        <v>369</v>
      </c>
      <c r="C139" s="21" t="s">
        <v>261</v>
      </c>
      <c r="D139" s="89" t="s">
        <v>382</v>
      </c>
      <c r="E139" s="23" t="s">
        <v>117</v>
      </c>
      <c r="F139" s="23" t="s">
        <v>383</v>
      </c>
      <c r="G139" s="24">
        <v>1516</v>
      </c>
      <c r="H139" s="24">
        <f t="shared" si="132"/>
        <v>151.6</v>
      </c>
      <c r="I139" s="24">
        <f t="shared" si="133"/>
        <v>1364.4</v>
      </c>
      <c r="J139" s="51">
        <v>0</v>
      </c>
      <c r="K139" s="51">
        <v>0</v>
      </c>
      <c r="L139" s="51">
        <v>0</v>
      </c>
      <c r="M139" s="51">
        <v>0</v>
      </c>
      <c r="N139" s="51">
        <v>0</v>
      </c>
      <c r="O139" s="51">
        <v>0</v>
      </c>
      <c r="P139" s="51">
        <v>0</v>
      </c>
      <c r="Q139" s="51">
        <v>0</v>
      </c>
      <c r="R139" s="51">
        <v>0</v>
      </c>
      <c r="S139" s="24">
        <v>157.02000000000001</v>
      </c>
      <c r="T139" s="24">
        <v>272.91000000000003</v>
      </c>
      <c r="U139" s="24">
        <v>272.91000000000003</v>
      </c>
      <c r="V139" s="24">
        <v>272.91000000000003</v>
      </c>
      <c r="W139" s="24">
        <f t="shared" si="135"/>
        <v>975.75000000000023</v>
      </c>
      <c r="X139" s="24">
        <f t="shared" si="136"/>
        <v>23.18</v>
      </c>
      <c r="Y139" s="24">
        <f t="shared" si="137"/>
        <v>21.68</v>
      </c>
      <c r="Z139" s="51">
        <f t="shared" si="138"/>
        <v>23.18</v>
      </c>
      <c r="AA139" s="51">
        <f t="shared" si="139"/>
        <v>22.43</v>
      </c>
      <c r="AB139" s="51">
        <f t="shared" si="140"/>
        <v>23.18</v>
      </c>
      <c r="AC139" s="51">
        <f t="shared" si="141"/>
        <v>22.43</v>
      </c>
      <c r="AD139" s="51">
        <f t="shared" si="142"/>
        <v>23.18</v>
      </c>
      <c r="AE139" s="51">
        <f t="shared" si="143"/>
        <v>23.18</v>
      </c>
      <c r="AF139" s="25">
        <f t="shared" si="144"/>
        <v>22.43</v>
      </c>
      <c r="AG139" s="51">
        <f t="shared" si="145"/>
        <v>23.18</v>
      </c>
      <c r="AH139" s="51"/>
      <c r="AI139" s="51"/>
      <c r="AJ139" s="51"/>
      <c r="AK139" s="51">
        <v>1364.4</v>
      </c>
      <c r="AL139" s="25">
        <f t="shared" si="134"/>
        <v>1364.4</v>
      </c>
    </row>
    <row r="140" spans="2:38" s="91" customFormat="1" ht="24.75" x14ac:dyDescent="0.25">
      <c r="B140" s="35" t="s">
        <v>369</v>
      </c>
      <c r="C140" s="21" t="s">
        <v>261</v>
      </c>
      <c r="D140" s="87" t="s">
        <v>384</v>
      </c>
      <c r="E140" s="23" t="s">
        <v>385</v>
      </c>
      <c r="F140" s="23" t="s">
        <v>386</v>
      </c>
      <c r="G140" s="24">
        <v>1516</v>
      </c>
      <c r="H140" s="24">
        <f t="shared" si="132"/>
        <v>151.6</v>
      </c>
      <c r="I140" s="24">
        <f t="shared" si="133"/>
        <v>1364.4</v>
      </c>
      <c r="J140" s="51">
        <v>0</v>
      </c>
      <c r="K140" s="51">
        <v>0</v>
      </c>
      <c r="L140" s="51">
        <v>0</v>
      </c>
      <c r="M140" s="51">
        <v>0</v>
      </c>
      <c r="N140" s="51">
        <v>0</v>
      </c>
      <c r="O140" s="51">
        <v>0</v>
      </c>
      <c r="P140" s="51">
        <v>0</v>
      </c>
      <c r="Q140" s="51">
        <v>0</v>
      </c>
      <c r="R140" s="51">
        <v>0</v>
      </c>
      <c r="S140" s="24">
        <v>157.02000000000001</v>
      </c>
      <c r="T140" s="24">
        <v>272.91000000000003</v>
      </c>
      <c r="U140" s="24">
        <v>272.91000000000003</v>
      </c>
      <c r="V140" s="24">
        <v>272.91000000000003</v>
      </c>
      <c r="W140" s="24">
        <f t="shared" si="135"/>
        <v>975.75000000000023</v>
      </c>
      <c r="X140" s="24">
        <f t="shared" si="136"/>
        <v>23.18</v>
      </c>
      <c r="Y140" s="24">
        <f t="shared" si="137"/>
        <v>21.68</v>
      </c>
      <c r="Z140" s="51">
        <f t="shared" si="138"/>
        <v>23.18</v>
      </c>
      <c r="AA140" s="51">
        <f t="shared" si="139"/>
        <v>22.43</v>
      </c>
      <c r="AB140" s="51">
        <f t="shared" si="140"/>
        <v>23.18</v>
      </c>
      <c r="AC140" s="51">
        <f t="shared" si="141"/>
        <v>22.43</v>
      </c>
      <c r="AD140" s="51">
        <f t="shared" si="142"/>
        <v>23.18</v>
      </c>
      <c r="AE140" s="51">
        <f t="shared" si="143"/>
        <v>23.18</v>
      </c>
      <c r="AF140" s="25">
        <f t="shared" si="144"/>
        <v>22.43</v>
      </c>
      <c r="AG140" s="51">
        <f t="shared" si="145"/>
        <v>23.18</v>
      </c>
      <c r="AH140" s="51"/>
      <c r="AI140" s="51"/>
      <c r="AJ140" s="51"/>
      <c r="AK140" s="51">
        <v>1364.4</v>
      </c>
      <c r="AL140" s="25">
        <f t="shared" si="134"/>
        <v>1364.4</v>
      </c>
    </row>
    <row r="141" spans="2:38" s="91" customFormat="1" ht="24.75" x14ac:dyDescent="0.25">
      <c r="B141" s="35" t="s">
        <v>369</v>
      </c>
      <c r="C141" s="21" t="s">
        <v>261</v>
      </c>
      <c r="D141" s="87" t="s">
        <v>387</v>
      </c>
      <c r="E141" s="23" t="s">
        <v>141</v>
      </c>
      <c r="F141" s="23" t="s">
        <v>388</v>
      </c>
      <c r="G141" s="24">
        <v>1516</v>
      </c>
      <c r="H141" s="24">
        <f t="shared" si="132"/>
        <v>151.6</v>
      </c>
      <c r="I141" s="24">
        <f t="shared" si="133"/>
        <v>1364.4</v>
      </c>
      <c r="J141" s="51">
        <v>0</v>
      </c>
      <c r="K141" s="51">
        <v>0</v>
      </c>
      <c r="L141" s="51">
        <v>0</v>
      </c>
      <c r="M141" s="51">
        <v>0</v>
      </c>
      <c r="N141" s="51">
        <v>0</v>
      </c>
      <c r="O141" s="51">
        <v>0</v>
      </c>
      <c r="P141" s="51">
        <v>0</v>
      </c>
      <c r="Q141" s="51">
        <v>0</v>
      </c>
      <c r="R141" s="51">
        <v>0</v>
      </c>
      <c r="S141" s="24">
        <v>157.02000000000001</v>
      </c>
      <c r="T141" s="24">
        <v>272.91000000000003</v>
      </c>
      <c r="U141" s="24">
        <v>272.91000000000003</v>
      </c>
      <c r="V141" s="24">
        <v>272.91000000000003</v>
      </c>
      <c r="W141" s="24">
        <f t="shared" si="135"/>
        <v>975.75000000000023</v>
      </c>
      <c r="X141" s="24">
        <f t="shared" si="136"/>
        <v>23.18</v>
      </c>
      <c r="Y141" s="24">
        <f t="shared" si="137"/>
        <v>21.68</v>
      </c>
      <c r="Z141" s="51">
        <f t="shared" si="138"/>
        <v>23.18</v>
      </c>
      <c r="AA141" s="51">
        <f t="shared" si="139"/>
        <v>22.43</v>
      </c>
      <c r="AB141" s="51">
        <f t="shared" si="140"/>
        <v>23.18</v>
      </c>
      <c r="AC141" s="51">
        <f t="shared" si="141"/>
        <v>22.43</v>
      </c>
      <c r="AD141" s="51">
        <f t="shared" si="142"/>
        <v>23.18</v>
      </c>
      <c r="AE141" s="51">
        <f t="shared" si="143"/>
        <v>23.18</v>
      </c>
      <c r="AF141" s="25">
        <f t="shared" si="144"/>
        <v>22.43</v>
      </c>
      <c r="AG141" s="51">
        <f t="shared" si="145"/>
        <v>23.18</v>
      </c>
      <c r="AH141" s="51"/>
      <c r="AI141" s="51"/>
      <c r="AJ141" s="51"/>
      <c r="AK141" s="51">
        <v>1364.4</v>
      </c>
      <c r="AL141" s="25">
        <f t="shared" si="134"/>
        <v>1364.4</v>
      </c>
    </row>
    <row r="142" spans="2:38" s="91" customFormat="1" ht="51.75" customHeight="1" x14ac:dyDescent="0.25">
      <c r="B142" s="35" t="s">
        <v>369</v>
      </c>
      <c r="C142" s="21" t="s">
        <v>261</v>
      </c>
      <c r="D142" s="89" t="s">
        <v>389</v>
      </c>
      <c r="E142" s="23" t="s">
        <v>222</v>
      </c>
      <c r="F142" s="23" t="s">
        <v>390</v>
      </c>
      <c r="G142" s="24">
        <v>1516</v>
      </c>
      <c r="H142" s="24">
        <f t="shared" si="132"/>
        <v>151.6</v>
      </c>
      <c r="I142" s="24">
        <f t="shared" si="133"/>
        <v>1364.4</v>
      </c>
      <c r="J142" s="51">
        <v>0</v>
      </c>
      <c r="K142" s="51">
        <v>0</v>
      </c>
      <c r="L142" s="51">
        <v>0</v>
      </c>
      <c r="M142" s="51">
        <v>0</v>
      </c>
      <c r="N142" s="51">
        <v>0</v>
      </c>
      <c r="O142" s="51">
        <v>0</v>
      </c>
      <c r="P142" s="51">
        <v>0</v>
      </c>
      <c r="Q142" s="51">
        <v>0</v>
      </c>
      <c r="R142" s="51">
        <v>0</v>
      </c>
      <c r="S142" s="24">
        <v>157.02000000000001</v>
      </c>
      <c r="T142" s="24">
        <v>272.91000000000003</v>
      </c>
      <c r="U142" s="24">
        <v>272.91000000000003</v>
      </c>
      <c r="V142" s="24">
        <v>272.91000000000003</v>
      </c>
      <c r="W142" s="24">
        <f t="shared" si="135"/>
        <v>975.75000000000023</v>
      </c>
      <c r="X142" s="24">
        <f t="shared" si="136"/>
        <v>23.18</v>
      </c>
      <c r="Y142" s="24">
        <f t="shared" si="137"/>
        <v>21.68</v>
      </c>
      <c r="Z142" s="51">
        <f t="shared" si="138"/>
        <v>23.18</v>
      </c>
      <c r="AA142" s="51">
        <f t="shared" si="139"/>
        <v>22.43</v>
      </c>
      <c r="AB142" s="51">
        <f t="shared" si="140"/>
        <v>23.18</v>
      </c>
      <c r="AC142" s="51">
        <f t="shared" si="141"/>
        <v>22.43</v>
      </c>
      <c r="AD142" s="51">
        <f t="shared" si="142"/>
        <v>23.18</v>
      </c>
      <c r="AE142" s="51">
        <f t="shared" si="143"/>
        <v>23.18</v>
      </c>
      <c r="AF142" s="25">
        <f t="shared" si="144"/>
        <v>22.43</v>
      </c>
      <c r="AG142" s="51">
        <f t="shared" si="145"/>
        <v>23.18</v>
      </c>
      <c r="AH142" s="51"/>
      <c r="AI142" s="51"/>
      <c r="AJ142" s="51"/>
      <c r="AK142" s="51">
        <v>1364.4</v>
      </c>
      <c r="AL142" s="25">
        <f t="shared" si="134"/>
        <v>1364.4</v>
      </c>
    </row>
    <row r="143" spans="2:38" s="91" customFormat="1" ht="24.75" x14ac:dyDescent="0.25">
      <c r="B143" s="35" t="s">
        <v>369</v>
      </c>
      <c r="C143" s="21" t="s">
        <v>261</v>
      </c>
      <c r="D143" s="89" t="s">
        <v>391</v>
      </c>
      <c r="E143" s="23" t="s">
        <v>89</v>
      </c>
      <c r="F143" s="23" t="s">
        <v>392</v>
      </c>
      <c r="G143" s="24">
        <v>1516</v>
      </c>
      <c r="H143" s="24">
        <f t="shared" si="132"/>
        <v>151.6</v>
      </c>
      <c r="I143" s="24">
        <f t="shared" si="133"/>
        <v>1364.4</v>
      </c>
      <c r="J143" s="51">
        <v>0</v>
      </c>
      <c r="K143" s="51">
        <v>0</v>
      </c>
      <c r="L143" s="51">
        <v>0</v>
      </c>
      <c r="M143" s="51">
        <v>0</v>
      </c>
      <c r="N143" s="51">
        <v>0</v>
      </c>
      <c r="O143" s="51">
        <v>0</v>
      </c>
      <c r="P143" s="51">
        <v>0</v>
      </c>
      <c r="Q143" s="51">
        <v>0</v>
      </c>
      <c r="R143" s="51">
        <v>0</v>
      </c>
      <c r="S143" s="24">
        <v>157.02000000000001</v>
      </c>
      <c r="T143" s="24">
        <v>272.91000000000003</v>
      </c>
      <c r="U143" s="24">
        <v>272.91000000000003</v>
      </c>
      <c r="V143" s="24">
        <v>272.91000000000003</v>
      </c>
      <c r="W143" s="24">
        <f t="shared" si="135"/>
        <v>975.75000000000023</v>
      </c>
      <c r="X143" s="24">
        <f t="shared" si="136"/>
        <v>23.18</v>
      </c>
      <c r="Y143" s="24">
        <f t="shared" si="137"/>
        <v>21.68</v>
      </c>
      <c r="Z143" s="51">
        <f t="shared" si="138"/>
        <v>23.18</v>
      </c>
      <c r="AA143" s="51">
        <f t="shared" si="139"/>
        <v>22.43</v>
      </c>
      <c r="AB143" s="51">
        <f t="shared" si="140"/>
        <v>23.18</v>
      </c>
      <c r="AC143" s="51">
        <f t="shared" si="141"/>
        <v>22.43</v>
      </c>
      <c r="AD143" s="51">
        <f t="shared" si="142"/>
        <v>23.18</v>
      </c>
      <c r="AE143" s="51">
        <f t="shared" si="143"/>
        <v>23.18</v>
      </c>
      <c r="AF143" s="25">
        <f t="shared" si="144"/>
        <v>22.43</v>
      </c>
      <c r="AG143" s="51">
        <f t="shared" si="145"/>
        <v>23.18</v>
      </c>
      <c r="AH143" s="51"/>
      <c r="AI143" s="51"/>
      <c r="AJ143" s="51"/>
      <c r="AK143" s="51">
        <v>1364.4</v>
      </c>
      <c r="AL143" s="25">
        <f t="shared" si="134"/>
        <v>1364.4</v>
      </c>
    </row>
    <row r="144" spans="2:38" s="91" customFormat="1" ht="24.75" x14ac:dyDescent="0.25">
      <c r="B144" s="35" t="s">
        <v>369</v>
      </c>
      <c r="C144" s="21" t="s">
        <v>261</v>
      </c>
      <c r="D144" s="89" t="s">
        <v>393</v>
      </c>
      <c r="E144" s="23" t="s">
        <v>394</v>
      </c>
      <c r="F144" s="23" t="s">
        <v>395</v>
      </c>
      <c r="G144" s="24">
        <v>1516</v>
      </c>
      <c r="H144" s="24">
        <f t="shared" si="132"/>
        <v>151.6</v>
      </c>
      <c r="I144" s="24">
        <f t="shared" si="133"/>
        <v>1364.4</v>
      </c>
      <c r="J144" s="51">
        <v>0</v>
      </c>
      <c r="K144" s="51">
        <v>0</v>
      </c>
      <c r="L144" s="51">
        <v>0</v>
      </c>
      <c r="M144" s="51">
        <v>0</v>
      </c>
      <c r="N144" s="51">
        <v>0</v>
      </c>
      <c r="O144" s="51">
        <v>0</v>
      </c>
      <c r="P144" s="51">
        <v>0</v>
      </c>
      <c r="Q144" s="51">
        <v>0</v>
      </c>
      <c r="R144" s="51">
        <v>0</v>
      </c>
      <c r="S144" s="24">
        <v>157.02000000000001</v>
      </c>
      <c r="T144" s="24">
        <v>272.91000000000003</v>
      </c>
      <c r="U144" s="24">
        <v>272.91000000000003</v>
      </c>
      <c r="V144" s="24">
        <v>272.91000000000003</v>
      </c>
      <c r="W144" s="24">
        <f t="shared" si="135"/>
        <v>975.75000000000023</v>
      </c>
      <c r="X144" s="24">
        <f t="shared" si="136"/>
        <v>23.18</v>
      </c>
      <c r="Y144" s="24">
        <f t="shared" si="137"/>
        <v>21.68</v>
      </c>
      <c r="Z144" s="51">
        <f t="shared" si="138"/>
        <v>23.18</v>
      </c>
      <c r="AA144" s="51">
        <f t="shared" si="139"/>
        <v>22.43</v>
      </c>
      <c r="AB144" s="51">
        <f t="shared" si="140"/>
        <v>23.18</v>
      </c>
      <c r="AC144" s="51">
        <f t="shared" si="141"/>
        <v>22.43</v>
      </c>
      <c r="AD144" s="51">
        <f t="shared" si="142"/>
        <v>23.18</v>
      </c>
      <c r="AE144" s="51">
        <f t="shared" si="143"/>
        <v>23.18</v>
      </c>
      <c r="AF144" s="25">
        <f t="shared" si="144"/>
        <v>22.43</v>
      </c>
      <c r="AG144" s="51">
        <f t="shared" si="145"/>
        <v>23.18</v>
      </c>
      <c r="AH144" s="51"/>
      <c r="AI144" s="51"/>
      <c r="AJ144" s="51"/>
      <c r="AK144" s="51">
        <v>1364.4</v>
      </c>
      <c r="AL144" s="25">
        <f t="shared" si="134"/>
        <v>1364.4</v>
      </c>
    </row>
    <row r="145" spans="2:38" s="91" customFormat="1" ht="24.75" x14ac:dyDescent="0.25">
      <c r="B145" s="35" t="s">
        <v>369</v>
      </c>
      <c r="C145" s="21" t="s">
        <v>261</v>
      </c>
      <c r="D145" s="89" t="s">
        <v>396</v>
      </c>
      <c r="E145" s="23" t="s">
        <v>109</v>
      </c>
      <c r="F145" s="23" t="s">
        <v>397</v>
      </c>
      <c r="G145" s="24">
        <v>1516</v>
      </c>
      <c r="H145" s="24">
        <f t="shared" si="132"/>
        <v>151.6</v>
      </c>
      <c r="I145" s="24">
        <f t="shared" si="133"/>
        <v>1364.4</v>
      </c>
      <c r="J145" s="51">
        <v>0</v>
      </c>
      <c r="K145" s="51">
        <v>0</v>
      </c>
      <c r="L145" s="51">
        <v>0</v>
      </c>
      <c r="M145" s="51">
        <v>0</v>
      </c>
      <c r="N145" s="51">
        <v>0</v>
      </c>
      <c r="O145" s="51">
        <v>0</v>
      </c>
      <c r="P145" s="51">
        <v>0</v>
      </c>
      <c r="Q145" s="51">
        <v>0</v>
      </c>
      <c r="R145" s="51">
        <v>0</v>
      </c>
      <c r="S145" s="24">
        <v>157.02000000000001</v>
      </c>
      <c r="T145" s="24">
        <v>272.91000000000003</v>
      </c>
      <c r="U145" s="24">
        <v>272.91000000000003</v>
      </c>
      <c r="V145" s="24">
        <v>272.91000000000003</v>
      </c>
      <c r="W145" s="24">
        <f t="shared" si="135"/>
        <v>975.75000000000023</v>
      </c>
      <c r="X145" s="24">
        <f t="shared" si="136"/>
        <v>23.18</v>
      </c>
      <c r="Y145" s="24">
        <f t="shared" si="137"/>
        <v>21.68</v>
      </c>
      <c r="Z145" s="51">
        <f t="shared" si="138"/>
        <v>23.18</v>
      </c>
      <c r="AA145" s="51">
        <f t="shared" si="139"/>
        <v>22.43</v>
      </c>
      <c r="AB145" s="51">
        <f t="shared" si="140"/>
        <v>23.18</v>
      </c>
      <c r="AC145" s="51">
        <f t="shared" si="141"/>
        <v>22.43</v>
      </c>
      <c r="AD145" s="51">
        <f t="shared" si="142"/>
        <v>23.18</v>
      </c>
      <c r="AE145" s="51">
        <f t="shared" si="143"/>
        <v>23.18</v>
      </c>
      <c r="AF145" s="25">
        <f t="shared" si="144"/>
        <v>22.43</v>
      </c>
      <c r="AG145" s="51">
        <f t="shared" si="145"/>
        <v>23.18</v>
      </c>
      <c r="AH145" s="51"/>
      <c r="AI145" s="51"/>
      <c r="AJ145" s="51"/>
      <c r="AK145" s="51">
        <v>1364.4</v>
      </c>
      <c r="AL145" s="25">
        <f t="shared" si="134"/>
        <v>1364.4</v>
      </c>
    </row>
    <row r="146" spans="2:38" s="91" customFormat="1" ht="24.75" x14ac:dyDescent="0.25">
      <c r="B146" s="35" t="s">
        <v>369</v>
      </c>
      <c r="C146" s="21" t="s">
        <v>261</v>
      </c>
      <c r="D146" s="89" t="s">
        <v>398</v>
      </c>
      <c r="E146" s="23" t="s">
        <v>165</v>
      </c>
      <c r="F146" s="23" t="s">
        <v>399</v>
      </c>
      <c r="G146" s="24">
        <v>1516</v>
      </c>
      <c r="H146" s="24">
        <f t="shared" si="132"/>
        <v>151.6</v>
      </c>
      <c r="I146" s="24">
        <f t="shared" si="133"/>
        <v>1364.4</v>
      </c>
      <c r="J146" s="51">
        <v>0</v>
      </c>
      <c r="K146" s="51">
        <v>0</v>
      </c>
      <c r="L146" s="51">
        <v>0</v>
      </c>
      <c r="M146" s="51">
        <v>0</v>
      </c>
      <c r="N146" s="51">
        <v>0</v>
      </c>
      <c r="O146" s="51">
        <v>0</v>
      </c>
      <c r="P146" s="51">
        <v>0</v>
      </c>
      <c r="Q146" s="51">
        <v>0</v>
      </c>
      <c r="R146" s="51">
        <v>0</v>
      </c>
      <c r="S146" s="24">
        <v>157.02000000000001</v>
      </c>
      <c r="T146" s="24">
        <v>272.91000000000003</v>
      </c>
      <c r="U146" s="24">
        <v>272.91000000000003</v>
      </c>
      <c r="V146" s="24">
        <v>272.91000000000003</v>
      </c>
      <c r="W146" s="24">
        <f t="shared" si="135"/>
        <v>975.75000000000023</v>
      </c>
      <c r="X146" s="24">
        <f t="shared" si="136"/>
        <v>23.18</v>
      </c>
      <c r="Y146" s="24">
        <f t="shared" si="137"/>
        <v>21.68</v>
      </c>
      <c r="Z146" s="51">
        <f t="shared" si="138"/>
        <v>23.18</v>
      </c>
      <c r="AA146" s="51">
        <f t="shared" si="139"/>
        <v>22.43</v>
      </c>
      <c r="AB146" s="51">
        <f t="shared" si="140"/>
        <v>23.18</v>
      </c>
      <c r="AC146" s="51">
        <f t="shared" si="141"/>
        <v>22.43</v>
      </c>
      <c r="AD146" s="51">
        <f t="shared" si="142"/>
        <v>23.18</v>
      </c>
      <c r="AE146" s="51">
        <f t="shared" si="143"/>
        <v>23.18</v>
      </c>
      <c r="AF146" s="25">
        <f t="shared" si="144"/>
        <v>22.43</v>
      </c>
      <c r="AG146" s="51">
        <f t="shared" si="145"/>
        <v>23.18</v>
      </c>
      <c r="AH146" s="51"/>
      <c r="AI146" s="51"/>
      <c r="AJ146" s="51"/>
      <c r="AK146" s="51">
        <v>1364.4</v>
      </c>
      <c r="AL146" s="25">
        <f t="shared" si="134"/>
        <v>1364.4</v>
      </c>
    </row>
    <row r="147" spans="2:38" s="91" customFormat="1" ht="24.75" x14ac:dyDescent="0.25">
      <c r="B147" s="35" t="s">
        <v>369</v>
      </c>
      <c r="C147" s="21" t="s">
        <v>261</v>
      </c>
      <c r="D147" s="89" t="s">
        <v>400</v>
      </c>
      <c r="E147" s="23" t="s">
        <v>117</v>
      </c>
      <c r="F147" s="23" t="s">
        <v>401</v>
      </c>
      <c r="G147" s="24">
        <v>1516</v>
      </c>
      <c r="H147" s="24">
        <f t="shared" si="132"/>
        <v>151.6</v>
      </c>
      <c r="I147" s="24">
        <f t="shared" si="133"/>
        <v>1364.4</v>
      </c>
      <c r="J147" s="51">
        <v>0</v>
      </c>
      <c r="K147" s="51">
        <v>0</v>
      </c>
      <c r="L147" s="51">
        <v>0</v>
      </c>
      <c r="M147" s="51">
        <v>0</v>
      </c>
      <c r="N147" s="51">
        <v>0</v>
      </c>
      <c r="O147" s="51">
        <v>0</v>
      </c>
      <c r="P147" s="51">
        <v>0</v>
      </c>
      <c r="Q147" s="51">
        <v>0</v>
      </c>
      <c r="R147" s="51">
        <v>0</v>
      </c>
      <c r="S147" s="24">
        <v>157.02000000000001</v>
      </c>
      <c r="T147" s="24">
        <v>272.91000000000003</v>
      </c>
      <c r="U147" s="24">
        <v>272.91000000000003</v>
      </c>
      <c r="V147" s="24">
        <v>272.91000000000003</v>
      </c>
      <c r="W147" s="24">
        <f t="shared" si="135"/>
        <v>975.75000000000023</v>
      </c>
      <c r="X147" s="24">
        <f t="shared" si="136"/>
        <v>23.18</v>
      </c>
      <c r="Y147" s="24">
        <f t="shared" si="137"/>
        <v>21.68</v>
      </c>
      <c r="Z147" s="51">
        <f t="shared" si="138"/>
        <v>23.18</v>
      </c>
      <c r="AA147" s="51">
        <f t="shared" si="139"/>
        <v>22.43</v>
      </c>
      <c r="AB147" s="51">
        <f t="shared" si="140"/>
        <v>23.18</v>
      </c>
      <c r="AC147" s="51">
        <f t="shared" si="141"/>
        <v>22.43</v>
      </c>
      <c r="AD147" s="51">
        <f t="shared" si="142"/>
        <v>23.18</v>
      </c>
      <c r="AE147" s="51">
        <f t="shared" si="143"/>
        <v>23.18</v>
      </c>
      <c r="AF147" s="25">
        <f t="shared" si="144"/>
        <v>22.43</v>
      </c>
      <c r="AG147" s="51">
        <f t="shared" si="145"/>
        <v>23.18</v>
      </c>
      <c r="AH147" s="51"/>
      <c r="AI147" s="51"/>
      <c r="AJ147" s="51"/>
      <c r="AK147" s="51">
        <v>1364.4</v>
      </c>
      <c r="AL147" s="25">
        <f t="shared" si="134"/>
        <v>1364.4</v>
      </c>
    </row>
    <row r="148" spans="2:38" s="91" customFormat="1" ht="24.75" x14ac:dyDescent="0.25">
      <c r="B148" s="35" t="s">
        <v>369</v>
      </c>
      <c r="C148" s="21" t="s">
        <v>261</v>
      </c>
      <c r="D148" s="89" t="s">
        <v>402</v>
      </c>
      <c r="E148" s="23" t="s">
        <v>403</v>
      </c>
      <c r="F148" s="23" t="s">
        <v>404</v>
      </c>
      <c r="G148" s="24">
        <v>1516</v>
      </c>
      <c r="H148" s="24">
        <f t="shared" si="132"/>
        <v>151.6</v>
      </c>
      <c r="I148" s="24">
        <f t="shared" si="133"/>
        <v>1364.4</v>
      </c>
      <c r="J148" s="51">
        <v>0</v>
      </c>
      <c r="K148" s="51">
        <v>0</v>
      </c>
      <c r="L148" s="51">
        <v>0</v>
      </c>
      <c r="M148" s="51">
        <v>0</v>
      </c>
      <c r="N148" s="51">
        <v>0</v>
      </c>
      <c r="O148" s="51">
        <v>0</v>
      </c>
      <c r="P148" s="51">
        <v>0</v>
      </c>
      <c r="Q148" s="51">
        <v>0</v>
      </c>
      <c r="R148" s="51">
        <v>0</v>
      </c>
      <c r="S148" s="24">
        <v>157.02000000000001</v>
      </c>
      <c r="T148" s="24">
        <v>272.91000000000003</v>
      </c>
      <c r="U148" s="24">
        <v>272.91000000000003</v>
      </c>
      <c r="V148" s="24">
        <v>272.91000000000003</v>
      </c>
      <c r="W148" s="24">
        <f t="shared" si="135"/>
        <v>975.75000000000023</v>
      </c>
      <c r="X148" s="24">
        <f t="shared" si="136"/>
        <v>23.18</v>
      </c>
      <c r="Y148" s="24">
        <f t="shared" si="137"/>
        <v>21.68</v>
      </c>
      <c r="Z148" s="51">
        <f t="shared" si="138"/>
        <v>23.18</v>
      </c>
      <c r="AA148" s="51">
        <f t="shared" si="139"/>
        <v>22.43</v>
      </c>
      <c r="AB148" s="51">
        <f t="shared" si="140"/>
        <v>23.18</v>
      </c>
      <c r="AC148" s="51">
        <f t="shared" si="141"/>
        <v>22.43</v>
      </c>
      <c r="AD148" s="51">
        <f t="shared" si="142"/>
        <v>23.18</v>
      </c>
      <c r="AE148" s="51">
        <f t="shared" si="143"/>
        <v>23.18</v>
      </c>
      <c r="AF148" s="25">
        <f t="shared" si="144"/>
        <v>22.43</v>
      </c>
      <c r="AG148" s="51">
        <f t="shared" si="145"/>
        <v>23.18</v>
      </c>
      <c r="AH148" s="51"/>
      <c r="AI148" s="51"/>
      <c r="AJ148" s="51"/>
      <c r="AK148" s="51">
        <v>1364.4</v>
      </c>
      <c r="AL148" s="25">
        <f t="shared" si="134"/>
        <v>1364.4</v>
      </c>
    </row>
    <row r="149" spans="2:38" s="91" customFormat="1" ht="16.5" x14ac:dyDescent="0.25">
      <c r="B149" s="35" t="s">
        <v>405</v>
      </c>
      <c r="C149" s="21" t="s">
        <v>406</v>
      </c>
      <c r="D149" s="87" t="s">
        <v>407</v>
      </c>
      <c r="E149" s="23" t="s">
        <v>154</v>
      </c>
      <c r="F149" s="23" t="s">
        <v>291</v>
      </c>
      <c r="G149" s="24">
        <v>1238</v>
      </c>
      <c r="H149" s="24">
        <f t="shared" si="132"/>
        <v>123.80000000000001</v>
      </c>
      <c r="I149" s="51">
        <f t="shared" si="133"/>
        <v>1114.2</v>
      </c>
      <c r="J149" s="51"/>
      <c r="K149" s="51"/>
      <c r="L149" s="51"/>
      <c r="M149" s="51"/>
      <c r="N149" s="51"/>
      <c r="O149" s="51"/>
      <c r="P149" s="51"/>
      <c r="Q149" s="51"/>
      <c r="R149" s="51"/>
      <c r="S149" s="24"/>
      <c r="T149" s="24"/>
      <c r="U149" s="24"/>
      <c r="V149" s="24"/>
      <c r="W149" s="24"/>
      <c r="X149" s="24"/>
      <c r="Y149" s="24"/>
      <c r="Z149" s="51"/>
      <c r="AA149" s="51"/>
      <c r="AB149" s="51"/>
      <c r="AC149" s="51"/>
      <c r="AD149" s="51"/>
      <c r="AE149" s="51"/>
      <c r="AF149" s="25"/>
      <c r="AG149" s="51"/>
      <c r="AH149" s="51"/>
      <c r="AI149" s="51"/>
      <c r="AJ149" s="51"/>
      <c r="AK149" s="51">
        <v>1114.2</v>
      </c>
      <c r="AL149" s="25">
        <f t="shared" si="134"/>
        <v>1114.2</v>
      </c>
    </row>
    <row r="150" spans="2:38" s="91" customFormat="1" ht="24.75" x14ac:dyDescent="0.25">
      <c r="B150" s="35" t="s">
        <v>408</v>
      </c>
      <c r="C150" s="21" t="s">
        <v>261</v>
      </c>
      <c r="D150" s="88" t="s">
        <v>409</v>
      </c>
      <c r="E150" s="23" t="s">
        <v>154</v>
      </c>
      <c r="F150" s="23" t="s">
        <v>410</v>
      </c>
      <c r="G150" s="24">
        <v>1843.39</v>
      </c>
      <c r="H150" s="24">
        <f t="shared" si="132"/>
        <v>184.33900000000003</v>
      </c>
      <c r="I150" s="25">
        <f>(G150*0.9)</f>
        <v>1659.0510000000002</v>
      </c>
      <c r="J150" s="51"/>
      <c r="K150" s="51"/>
      <c r="L150" s="51"/>
      <c r="M150" s="51"/>
      <c r="N150" s="51"/>
      <c r="O150" s="51"/>
      <c r="P150" s="51"/>
      <c r="Q150" s="51"/>
      <c r="R150" s="51"/>
      <c r="S150" s="24"/>
      <c r="T150" s="24"/>
      <c r="U150" s="24"/>
      <c r="V150" s="24"/>
      <c r="W150" s="24"/>
      <c r="X150" s="24"/>
      <c r="Y150" s="24"/>
      <c r="Z150" s="51"/>
      <c r="AA150" s="51"/>
      <c r="AB150" s="51"/>
      <c r="AC150" s="51"/>
      <c r="AD150" s="51"/>
      <c r="AE150" s="51"/>
      <c r="AF150" s="25"/>
      <c r="AG150" s="51"/>
      <c r="AH150" s="51"/>
      <c r="AI150" s="51"/>
      <c r="AJ150" s="51"/>
      <c r="AK150" s="51">
        <v>1659.05</v>
      </c>
      <c r="AL150" s="25">
        <f t="shared" si="134"/>
        <v>1659.05</v>
      </c>
    </row>
    <row r="151" spans="2:38" s="91" customFormat="1" ht="24.75" x14ac:dyDescent="0.25">
      <c r="B151" s="35" t="s">
        <v>408</v>
      </c>
      <c r="C151" s="21" t="s">
        <v>261</v>
      </c>
      <c r="D151" s="88" t="s">
        <v>411</v>
      </c>
      <c r="E151" s="23" t="s">
        <v>154</v>
      </c>
      <c r="F151" s="23" t="s">
        <v>412</v>
      </c>
      <c r="G151" s="24">
        <v>1843.39</v>
      </c>
      <c r="H151" s="24">
        <f>(G151*0.1)</f>
        <v>184.33900000000003</v>
      </c>
      <c r="I151" s="25">
        <f t="shared" ref="I151:I193" si="146">(G151*0.9)</f>
        <v>1659.0510000000002</v>
      </c>
      <c r="J151" s="51"/>
      <c r="K151" s="51"/>
      <c r="L151" s="51"/>
      <c r="M151" s="51"/>
      <c r="N151" s="51"/>
      <c r="O151" s="51"/>
      <c r="P151" s="51"/>
      <c r="Q151" s="51"/>
      <c r="R151" s="51"/>
      <c r="S151" s="24"/>
      <c r="T151" s="24"/>
      <c r="U151" s="24"/>
      <c r="V151" s="24"/>
      <c r="W151" s="24"/>
      <c r="X151" s="24"/>
      <c r="Y151" s="24"/>
      <c r="Z151" s="51"/>
      <c r="AA151" s="51"/>
      <c r="AB151" s="51"/>
      <c r="AC151" s="51"/>
      <c r="AD151" s="51"/>
      <c r="AE151" s="51"/>
      <c r="AF151" s="25"/>
      <c r="AG151" s="51"/>
      <c r="AH151" s="51"/>
      <c r="AI151" s="51"/>
      <c r="AJ151" s="51"/>
      <c r="AK151" s="51">
        <v>1659.05</v>
      </c>
      <c r="AL151" s="25">
        <f t="shared" si="134"/>
        <v>1659.05</v>
      </c>
    </row>
    <row r="152" spans="2:38" s="91" customFormat="1" ht="24.75" x14ac:dyDescent="0.25">
      <c r="B152" s="35" t="s">
        <v>40</v>
      </c>
      <c r="C152" s="21" t="s">
        <v>413</v>
      </c>
      <c r="D152" s="88" t="s">
        <v>414</v>
      </c>
      <c r="E152" s="23" t="s">
        <v>154</v>
      </c>
      <c r="F152" s="23" t="s">
        <v>415</v>
      </c>
      <c r="G152" s="24">
        <v>16981.810000000001</v>
      </c>
      <c r="H152" s="24">
        <f>(G152*0.1)</f>
        <v>1698.1810000000003</v>
      </c>
      <c r="I152" s="25">
        <f t="shared" si="146"/>
        <v>15283.629000000001</v>
      </c>
      <c r="J152" s="51"/>
      <c r="K152" s="51"/>
      <c r="L152" s="51"/>
      <c r="M152" s="51"/>
      <c r="N152" s="51"/>
      <c r="O152" s="51"/>
      <c r="P152" s="51"/>
      <c r="Q152" s="51"/>
      <c r="R152" s="51"/>
      <c r="S152" s="24"/>
      <c r="T152" s="24"/>
      <c r="U152" s="24"/>
      <c r="V152" s="24"/>
      <c r="W152" s="24"/>
      <c r="X152" s="24"/>
      <c r="Y152" s="24"/>
      <c r="Z152" s="51"/>
      <c r="AA152" s="51"/>
      <c r="AB152" s="51"/>
      <c r="AC152" s="24">
        <v>820.71</v>
      </c>
      <c r="AD152" s="24">
        <v>3056.72</v>
      </c>
      <c r="AE152" s="24">
        <v>3056.72</v>
      </c>
      <c r="AF152" s="25">
        <v>3065.09</v>
      </c>
      <c r="AG152" s="24">
        <v>3056.72</v>
      </c>
      <c r="AH152" s="24">
        <v>2227.67</v>
      </c>
      <c r="AI152" s="24"/>
      <c r="AJ152" s="24"/>
      <c r="AK152" s="25">
        <f>SUM(AC152:AH152)</f>
        <v>15283.63</v>
      </c>
      <c r="AL152" s="51">
        <f>SUM(AK152)</f>
        <v>15283.63</v>
      </c>
    </row>
    <row r="153" spans="2:38" s="91" customFormat="1" ht="16.5" x14ac:dyDescent="0.25">
      <c r="B153" s="35" t="s">
        <v>416</v>
      </c>
      <c r="C153" s="21" t="s">
        <v>417</v>
      </c>
      <c r="D153" s="88" t="s">
        <v>418</v>
      </c>
      <c r="E153" s="23" t="s">
        <v>154</v>
      </c>
      <c r="F153" s="23" t="s">
        <v>419</v>
      </c>
      <c r="G153" s="24">
        <v>3975</v>
      </c>
      <c r="H153" s="24">
        <f t="shared" ref="H153:H193" si="147">(G153*0.1)</f>
        <v>397.5</v>
      </c>
      <c r="I153" s="25">
        <f t="shared" si="146"/>
        <v>3577.5</v>
      </c>
      <c r="J153" s="51"/>
      <c r="K153" s="51"/>
      <c r="L153" s="51"/>
      <c r="M153" s="51"/>
      <c r="N153" s="51"/>
      <c r="O153" s="51"/>
      <c r="P153" s="51"/>
      <c r="Q153" s="51"/>
      <c r="R153" s="51"/>
      <c r="S153" s="24"/>
      <c r="T153" s="24"/>
      <c r="U153" s="24"/>
      <c r="V153" s="24"/>
      <c r="W153" s="24"/>
      <c r="X153" s="24"/>
      <c r="Y153" s="24"/>
      <c r="Z153" s="51"/>
      <c r="AA153" s="51"/>
      <c r="AB153" s="51"/>
      <c r="AC153" s="24">
        <v>180.35</v>
      </c>
      <c r="AD153" s="24">
        <v>715.52</v>
      </c>
      <c r="AE153" s="24">
        <v>715.52</v>
      </c>
      <c r="AF153" s="25">
        <v>717.48</v>
      </c>
      <c r="AG153" s="24">
        <v>715.52</v>
      </c>
      <c r="AH153" s="24">
        <v>533.11</v>
      </c>
      <c r="AI153" s="24"/>
      <c r="AJ153" s="24"/>
      <c r="AK153" s="25">
        <f>SUM(AC153:AH153)</f>
        <v>3577.5</v>
      </c>
      <c r="AL153" s="51">
        <f>SUM(AK153)</f>
        <v>3577.5</v>
      </c>
    </row>
    <row r="154" spans="2:38" s="91" customFormat="1" ht="24.75" x14ac:dyDescent="0.25">
      <c r="B154" s="35" t="s">
        <v>47</v>
      </c>
      <c r="C154" s="21" t="s">
        <v>261</v>
      </c>
      <c r="D154" s="88" t="s">
        <v>420</v>
      </c>
      <c r="E154" s="23" t="s">
        <v>177</v>
      </c>
      <c r="F154" s="23" t="s">
        <v>421</v>
      </c>
      <c r="G154" s="24">
        <v>1725.4</v>
      </c>
      <c r="H154" s="24">
        <f t="shared" si="147"/>
        <v>172.54000000000002</v>
      </c>
      <c r="I154" s="25">
        <f t="shared" si="146"/>
        <v>1552.8600000000001</v>
      </c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>
        <v>307.19</v>
      </c>
      <c r="V154" s="24">
        <v>310.60000000000002</v>
      </c>
      <c r="W154" s="24">
        <f t="shared" ref="W154:W164" si="148">O154+P154+Q154+R154+S154+T154+U154+V154</f>
        <v>617.79</v>
      </c>
      <c r="X154" s="24">
        <f t="shared" ref="X154:X164" si="149">ROUND((I154/5/365*31),2)</f>
        <v>26.38</v>
      </c>
      <c r="Y154" s="24">
        <f t="shared" ref="Y154:Y164" si="150">ROUND((I154/5/365*29),2)</f>
        <v>24.68</v>
      </c>
      <c r="Z154" s="51">
        <f t="shared" ref="Z154:Z164" si="151">ROUND((I154/5/365*31),2)</f>
        <v>26.38</v>
      </c>
      <c r="AA154" s="51">
        <f t="shared" ref="AA154:AA164" si="152">ROUND((I154/5/365*30),2)</f>
        <v>25.53</v>
      </c>
      <c r="AB154" s="51">
        <f t="shared" ref="AB154:AB164" si="153">ROUND((I154/5/365*31),2)</f>
        <v>26.38</v>
      </c>
      <c r="AC154" s="51">
        <f t="shared" ref="AC154:AC164" si="154">ROUND((I154/5/365*30),2)</f>
        <v>25.53</v>
      </c>
      <c r="AD154" s="51">
        <f t="shared" ref="AD154:AD164" si="155">ROUND((I154/5/365*31),2)</f>
        <v>26.38</v>
      </c>
      <c r="AE154" s="51">
        <f t="shared" ref="AE154:AE164" si="156">ROUND((I154/5/365*31),2)</f>
        <v>26.38</v>
      </c>
      <c r="AF154" s="25">
        <f t="shared" ref="AF154:AF164" si="157">ROUND((I154/5/365*30),2)</f>
        <v>25.53</v>
      </c>
      <c r="AG154" s="51">
        <f t="shared" ref="AG154:AG164" si="158">ROUND((I154/5/365*31),2)</f>
        <v>26.38</v>
      </c>
      <c r="AH154" s="51">
        <f t="shared" ref="AH154:AH164" si="159">ROUND((I154/5/365*30),2)</f>
        <v>25.53</v>
      </c>
      <c r="AI154" s="51"/>
      <c r="AJ154" s="51"/>
      <c r="AK154" s="25">
        <v>1552.86</v>
      </c>
      <c r="AL154" s="25">
        <v>1552.86</v>
      </c>
    </row>
    <row r="155" spans="2:38" s="91" customFormat="1" ht="24.75" x14ac:dyDescent="0.25">
      <c r="B155" s="35" t="s">
        <v>47</v>
      </c>
      <c r="C155" s="21" t="s">
        <v>261</v>
      </c>
      <c r="D155" s="88" t="s">
        <v>422</v>
      </c>
      <c r="E155" s="23" t="s">
        <v>117</v>
      </c>
      <c r="F155" s="23" t="s">
        <v>423</v>
      </c>
      <c r="G155" s="24">
        <v>1725.4</v>
      </c>
      <c r="H155" s="24">
        <f t="shared" si="147"/>
        <v>172.54000000000002</v>
      </c>
      <c r="I155" s="25">
        <f t="shared" si="146"/>
        <v>1552.8600000000001</v>
      </c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>
        <v>307.19</v>
      </c>
      <c r="V155" s="24">
        <v>310.60000000000002</v>
      </c>
      <c r="W155" s="24">
        <f t="shared" si="148"/>
        <v>617.79</v>
      </c>
      <c r="X155" s="24">
        <f t="shared" si="149"/>
        <v>26.38</v>
      </c>
      <c r="Y155" s="24">
        <f t="shared" si="150"/>
        <v>24.68</v>
      </c>
      <c r="Z155" s="51">
        <f t="shared" si="151"/>
        <v>26.38</v>
      </c>
      <c r="AA155" s="51">
        <f t="shared" si="152"/>
        <v>25.53</v>
      </c>
      <c r="AB155" s="51">
        <f t="shared" si="153"/>
        <v>26.38</v>
      </c>
      <c r="AC155" s="51">
        <f t="shared" si="154"/>
        <v>25.53</v>
      </c>
      <c r="AD155" s="51">
        <f t="shared" si="155"/>
        <v>26.38</v>
      </c>
      <c r="AE155" s="51">
        <f t="shared" si="156"/>
        <v>26.38</v>
      </c>
      <c r="AF155" s="25">
        <f t="shared" si="157"/>
        <v>25.53</v>
      </c>
      <c r="AG155" s="51">
        <f t="shared" si="158"/>
        <v>26.38</v>
      </c>
      <c r="AH155" s="51">
        <f t="shared" si="159"/>
        <v>25.53</v>
      </c>
      <c r="AI155" s="51"/>
      <c r="AJ155" s="51"/>
      <c r="AK155" s="25">
        <v>1552.86</v>
      </c>
      <c r="AL155" s="25">
        <v>1552.86</v>
      </c>
    </row>
    <row r="156" spans="2:38" s="91" customFormat="1" ht="24.75" x14ac:dyDescent="0.25">
      <c r="B156" s="35" t="s">
        <v>47</v>
      </c>
      <c r="C156" s="21" t="s">
        <v>261</v>
      </c>
      <c r="D156" s="88" t="s">
        <v>424</v>
      </c>
      <c r="E156" s="23" t="s">
        <v>66</v>
      </c>
      <c r="F156" s="23" t="s">
        <v>425</v>
      </c>
      <c r="G156" s="24">
        <v>1725.4</v>
      </c>
      <c r="H156" s="24">
        <f t="shared" si="147"/>
        <v>172.54000000000002</v>
      </c>
      <c r="I156" s="25">
        <f t="shared" si="146"/>
        <v>1552.8600000000001</v>
      </c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>
        <v>307.19</v>
      </c>
      <c r="V156" s="24">
        <v>310.60000000000002</v>
      </c>
      <c r="W156" s="24">
        <f t="shared" si="148"/>
        <v>617.79</v>
      </c>
      <c r="X156" s="24">
        <f t="shared" si="149"/>
        <v>26.38</v>
      </c>
      <c r="Y156" s="24">
        <f t="shared" si="150"/>
        <v>24.68</v>
      </c>
      <c r="Z156" s="51">
        <f t="shared" si="151"/>
        <v>26.38</v>
      </c>
      <c r="AA156" s="51">
        <f t="shared" si="152"/>
        <v>25.53</v>
      </c>
      <c r="AB156" s="51">
        <f t="shared" si="153"/>
        <v>26.38</v>
      </c>
      <c r="AC156" s="51">
        <f t="shared" si="154"/>
        <v>25.53</v>
      </c>
      <c r="AD156" s="51">
        <f t="shared" si="155"/>
        <v>26.38</v>
      </c>
      <c r="AE156" s="51">
        <f t="shared" si="156"/>
        <v>26.38</v>
      </c>
      <c r="AF156" s="25">
        <f t="shared" si="157"/>
        <v>25.53</v>
      </c>
      <c r="AG156" s="51">
        <f t="shared" si="158"/>
        <v>26.38</v>
      </c>
      <c r="AH156" s="51">
        <f t="shared" si="159"/>
        <v>25.53</v>
      </c>
      <c r="AI156" s="51"/>
      <c r="AJ156" s="51"/>
      <c r="AK156" s="25">
        <v>1552.86</v>
      </c>
      <c r="AL156" s="25">
        <v>1552.86</v>
      </c>
    </row>
    <row r="157" spans="2:38" s="91" customFormat="1" ht="24.75" x14ac:dyDescent="0.25">
      <c r="B157" s="35" t="s">
        <v>47</v>
      </c>
      <c r="C157" s="21" t="s">
        <v>261</v>
      </c>
      <c r="D157" s="88" t="s">
        <v>426</v>
      </c>
      <c r="E157" s="23" t="s">
        <v>89</v>
      </c>
      <c r="F157" s="23" t="s">
        <v>427</v>
      </c>
      <c r="G157" s="24">
        <v>1725.4</v>
      </c>
      <c r="H157" s="24">
        <f t="shared" si="147"/>
        <v>172.54000000000002</v>
      </c>
      <c r="I157" s="25">
        <f t="shared" si="146"/>
        <v>1552.8600000000001</v>
      </c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>
        <v>307.19</v>
      </c>
      <c r="V157" s="24">
        <v>310.60000000000002</v>
      </c>
      <c r="W157" s="24">
        <f t="shared" si="148"/>
        <v>617.79</v>
      </c>
      <c r="X157" s="24">
        <f t="shared" si="149"/>
        <v>26.38</v>
      </c>
      <c r="Y157" s="24">
        <f t="shared" si="150"/>
        <v>24.68</v>
      </c>
      <c r="Z157" s="51">
        <f t="shared" si="151"/>
        <v>26.38</v>
      </c>
      <c r="AA157" s="51">
        <f t="shared" si="152"/>
        <v>25.53</v>
      </c>
      <c r="AB157" s="51">
        <f t="shared" si="153"/>
        <v>26.38</v>
      </c>
      <c r="AC157" s="51">
        <f t="shared" si="154"/>
        <v>25.53</v>
      </c>
      <c r="AD157" s="51">
        <f t="shared" si="155"/>
        <v>26.38</v>
      </c>
      <c r="AE157" s="51">
        <f t="shared" si="156"/>
        <v>26.38</v>
      </c>
      <c r="AF157" s="25">
        <f t="shared" si="157"/>
        <v>25.53</v>
      </c>
      <c r="AG157" s="51">
        <f t="shared" si="158"/>
        <v>26.38</v>
      </c>
      <c r="AH157" s="51">
        <f t="shared" si="159"/>
        <v>25.53</v>
      </c>
      <c r="AI157" s="51"/>
      <c r="AJ157" s="51"/>
      <c r="AK157" s="25">
        <v>1552.86</v>
      </c>
      <c r="AL157" s="25">
        <v>1552.86</v>
      </c>
    </row>
    <row r="158" spans="2:38" s="91" customFormat="1" ht="24.75" x14ac:dyDescent="0.25">
      <c r="B158" s="35" t="s">
        <v>47</v>
      </c>
      <c r="C158" s="21" t="s">
        <v>261</v>
      </c>
      <c r="D158" s="88" t="s">
        <v>428</v>
      </c>
      <c r="E158" s="23" t="s">
        <v>154</v>
      </c>
      <c r="F158" s="23" t="s">
        <v>429</v>
      </c>
      <c r="G158" s="24">
        <v>1725.4</v>
      </c>
      <c r="H158" s="24">
        <f t="shared" si="147"/>
        <v>172.54000000000002</v>
      </c>
      <c r="I158" s="25">
        <f t="shared" si="146"/>
        <v>1552.8600000000001</v>
      </c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>
        <v>307.19</v>
      </c>
      <c r="V158" s="24">
        <v>310.60000000000002</v>
      </c>
      <c r="W158" s="24">
        <f t="shared" si="148"/>
        <v>617.79</v>
      </c>
      <c r="X158" s="24">
        <f t="shared" si="149"/>
        <v>26.38</v>
      </c>
      <c r="Y158" s="24">
        <f t="shared" si="150"/>
        <v>24.68</v>
      </c>
      <c r="Z158" s="51">
        <f t="shared" si="151"/>
        <v>26.38</v>
      </c>
      <c r="AA158" s="51">
        <f t="shared" si="152"/>
        <v>25.53</v>
      </c>
      <c r="AB158" s="51">
        <f t="shared" si="153"/>
        <v>26.38</v>
      </c>
      <c r="AC158" s="51">
        <f t="shared" si="154"/>
        <v>25.53</v>
      </c>
      <c r="AD158" s="51">
        <f t="shared" si="155"/>
        <v>26.38</v>
      </c>
      <c r="AE158" s="51">
        <f t="shared" si="156"/>
        <v>26.38</v>
      </c>
      <c r="AF158" s="25">
        <f t="shared" si="157"/>
        <v>25.53</v>
      </c>
      <c r="AG158" s="51">
        <f t="shared" si="158"/>
        <v>26.38</v>
      </c>
      <c r="AH158" s="51">
        <f t="shared" si="159"/>
        <v>25.53</v>
      </c>
      <c r="AI158" s="51"/>
      <c r="AJ158" s="51"/>
      <c r="AK158" s="25">
        <v>1552.86</v>
      </c>
      <c r="AL158" s="25">
        <v>1552.86</v>
      </c>
    </row>
    <row r="159" spans="2:38" s="91" customFormat="1" ht="9.75" x14ac:dyDescent="0.25">
      <c r="B159" s="35" t="s">
        <v>47</v>
      </c>
      <c r="C159" s="21" t="s">
        <v>430</v>
      </c>
      <c r="D159" s="88" t="s">
        <v>431</v>
      </c>
      <c r="E159" s="23" t="s">
        <v>158</v>
      </c>
      <c r="F159" s="23" t="s">
        <v>432</v>
      </c>
      <c r="G159" s="24">
        <v>782</v>
      </c>
      <c r="H159" s="24">
        <f t="shared" si="147"/>
        <v>78.2</v>
      </c>
      <c r="I159" s="25">
        <f t="shared" si="146"/>
        <v>703.80000000000007</v>
      </c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>
        <v>139.19</v>
      </c>
      <c r="V159" s="24">
        <v>140.72999999999999</v>
      </c>
      <c r="W159" s="24">
        <f t="shared" si="148"/>
        <v>279.91999999999996</v>
      </c>
      <c r="X159" s="24">
        <f t="shared" si="149"/>
        <v>11.95</v>
      </c>
      <c r="Y159" s="24">
        <f t="shared" si="150"/>
        <v>11.18</v>
      </c>
      <c r="Z159" s="51">
        <f t="shared" si="151"/>
        <v>11.95</v>
      </c>
      <c r="AA159" s="51">
        <f t="shared" si="152"/>
        <v>11.57</v>
      </c>
      <c r="AB159" s="51">
        <f t="shared" si="153"/>
        <v>11.95</v>
      </c>
      <c r="AC159" s="51">
        <f t="shared" si="154"/>
        <v>11.57</v>
      </c>
      <c r="AD159" s="51">
        <f t="shared" si="155"/>
        <v>11.95</v>
      </c>
      <c r="AE159" s="51">
        <f t="shared" si="156"/>
        <v>11.95</v>
      </c>
      <c r="AF159" s="25">
        <f t="shared" si="157"/>
        <v>11.57</v>
      </c>
      <c r="AG159" s="51">
        <f t="shared" si="158"/>
        <v>11.95</v>
      </c>
      <c r="AH159" s="51">
        <f t="shared" si="159"/>
        <v>11.57</v>
      </c>
      <c r="AI159" s="51"/>
      <c r="AJ159" s="51"/>
      <c r="AK159" s="51">
        <v>703.8</v>
      </c>
      <c r="AL159" s="51">
        <v>703.8</v>
      </c>
    </row>
    <row r="160" spans="2:38" s="91" customFormat="1" ht="9.75" x14ac:dyDescent="0.25">
      <c r="B160" s="35" t="s">
        <v>47</v>
      </c>
      <c r="C160" s="21" t="s">
        <v>433</v>
      </c>
      <c r="D160" s="88" t="s">
        <v>434</v>
      </c>
      <c r="E160" s="23" t="s">
        <v>158</v>
      </c>
      <c r="F160" s="23" t="s">
        <v>435</v>
      </c>
      <c r="G160" s="24">
        <v>782</v>
      </c>
      <c r="H160" s="24">
        <f t="shared" si="147"/>
        <v>78.2</v>
      </c>
      <c r="I160" s="25">
        <f t="shared" si="146"/>
        <v>703.80000000000007</v>
      </c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>
        <v>139.19</v>
      </c>
      <c r="V160" s="24">
        <v>140.72999999999999</v>
      </c>
      <c r="W160" s="24">
        <f t="shared" si="148"/>
        <v>279.91999999999996</v>
      </c>
      <c r="X160" s="24">
        <f t="shared" si="149"/>
        <v>11.95</v>
      </c>
      <c r="Y160" s="24">
        <f t="shared" si="150"/>
        <v>11.18</v>
      </c>
      <c r="Z160" s="51">
        <f t="shared" si="151"/>
        <v>11.95</v>
      </c>
      <c r="AA160" s="51">
        <f t="shared" si="152"/>
        <v>11.57</v>
      </c>
      <c r="AB160" s="51">
        <f t="shared" si="153"/>
        <v>11.95</v>
      </c>
      <c r="AC160" s="51">
        <f t="shared" si="154"/>
        <v>11.57</v>
      </c>
      <c r="AD160" s="51">
        <f t="shared" si="155"/>
        <v>11.95</v>
      </c>
      <c r="AE160" s="51">
        <f t="shared" si="156"/>
        <v>11.95</v>
      </c>
      <c r="AF160" s="25">
        <f t="shared" si="157"/>
        <v>11.57</v>
      </c>
      <c r="AG160" s="51">
        <f t="shared" si="158"/>
        <v>11.95</v>
      </c>
      <c r="AH160" s="51">
        <f t="shared" si="159"/>
        <v>11.57</v>
      </c>
      <c r="AI160" s="51"/>
      <c r="AJ160" s="51"/>
      <c r="AK160" s="51">
        <v>703.8</v>
      </c>
      <c r="AL160" s="51">
        <v>703.8</v>
      </c>
    </row>
    <row r="161" spans="2:109" s="91" customFormat="1" ht="9.75" x14ac:dyDescent="0.25">
      <c r="B161" s="35" t="s">
        <v>47</v>
      </c>
      <c r="C161" s="21" t="s">
        <v>433</v>
      </c>
      <c r="D161" s="88" t="s">
        <v>436</v>
      </c>
      <c r="E161" s="23" t="s">
        <v>437</v>
      </c>
      <c r="F161" s="23" t="s">
        <v>438</v>
      </c>
      <c r="G161" s="24">
        <v>782</v>
      </c>
      <c r="H161" s="24">
        <f t="shared" si="147"/>
        <v>78.2</v>
      </c>
      <c r="I161" s="25">
        <f t="shared" si="146"/>
        <v>703.80000000000007</v>
      </c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>
        <v>139.19</v>
      </c>
      <c r="V161" s="24">
        <v>140.72999999999999</v>
      </c>
      <c r="W161" s="24">
        <f t="shared" si="148"/>
        <v>279.91999999999996</v>
      </c>
      <c r="X161" s="24">
        <f t="shared" si="149"/>
        <v>11.95</v>
      </c>
      <c r="Y161" s="24">
        <f t="shared" si="150"/>
        <v>11.18</v>
      </c>
      <c r="Z161" s="51">
        <f t="shared" si="151"/>
        <v>11.95</v>
      </c>
      <c r="AA161" s="51">
        <f t="shared" si="152"/>
        <v>11.57</v>
      </c>
      <c r="AB161" s="51">
        <f t="shared" si="153"/>
        <v>11.95</v>
      </c>
      <c r="AC161" s="51">
        <f t="shared" si="154"/>
        <v>11.57</v>
      </c>
      <c r="AD161" s="51">
        <f t="shared" si="155"/>
        <v>11.95</v>
      </c>
      <c r="AE161" s="51">
        <f t="shared" si="156"/>
        <v>11.95</v>
      </c>
      <c r="AF161" s="25">
        <f t="shared" si="157"/>
        <v>11.57</v>
      </c>
      <c r="AG161" s="51">
        <f t="shared" si="158"/>
        <v>11.95</v>
      </c>
      <c r="AH161" s="51">
        <f t="shared" si="159"/>
        <v>11.57</v>
      </c>
      <c r="AI161" s="51"/>
      <c r="AJ161" s="51"/>
      <c r="AK161" s="51">
        <v>703.8</v>
      </c>
      <c r="AL161" s="51">
        <v>703.8</v>
      </c>
    </row>
    <row r="162" spans="2:109" s="91" customFormat="1" ht="9.75" x14ac:dyDescent="0.25">
      <c r="B162" s="35" t="s">
        <v>47</v>
      </c>
      <c r="C162" s="21" t="s">
        <v>433</v>
      </c>
      <c r="D162" s="88" t="s">
        <v>439</v>
      </c>
      <c r="E162" s="23" t="s">
        <v>89</v>
      </c>
      <c r="F162" s="23" t="s">
        <v>440</v>
      </c>
      <c r="G162" s="24">
        <v>782</v>
      </c>
      <c r="H162" s="24">
        <f t="shared" si="147"/>
        <v>78.2</v>
      </c>
      <c r="I162" s="25">
        <f t="shared" si="146"/>
        <v>703.80000000000007</v>
      </c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>
        <v>139.19</v>
      </c>
      <c r="V162" s="24">
        <v>140.72999999999999</v>
      </c>
      <c r="W162" s="24">
        <f t="shared" si="148"/>
        <v>279.91999999999996</v>
      </c>
      <c r="X162" s="24">
        <f t="shared" si="149"/>
        <v>11.95</v>
      </c>
      <c r="Y162" s="24">
        <f t="shared" si="150"/>
        <v>11.18</v>
      </c>
      <c r="Z162" s="51">
        <f t="shared" si="151"/>
        <v>11.95</v>
      </c>
      <c r="AA162" s="51">
        <f t="shared" si="152"/>
        <v>11.57</v>
      </c>
      <c r="AB162" s="51">
        <f t="shared" si="153"/>
        <v>11.95</v>
      </c>
      <c r="AC162" s="51">
        <f t="shared" si="154"/>
        <v>11.57</v>
      </c>
      <c r="AD162" s="51">
        <f t="shared" si="155"/>
        <v>11.95</v>
      </c>
      <c r="AE162" s="51">
        <f t="shared" si="156"/>
        <v>11.95</v>
      </c>
      <c r="AF162" s="25">
        <f t="shared" si="157"/>
        <v>11.57</v>
      </c>
      <c r="AG162" s="51">
        <f t="shared" si="158"/>
        <v>11.95</v>
      </c>
      <c r="AH162" s="51">
        <f t="shared" si="159"/>
        <v>11.57</v>
      </c>
      <c r="AI162" s="51"/>
      <c r="AJ162" s="51"/>
      <c r="AK162" s="51">
        <v>703.8</v>
      </c>
      <c r="AL162" s="51">
        <v>703.8</v>
      </c>
    </row>
    <row r="163" spans="2:109" s="91" customFormat="1" ht="9.75" x14ac:dyDescent="0.25">
      <c r="B163" s="35" t="s">
        <v>47</v>
      </c>
      <c r="C163" s="21" t="s">
        <v>430</v>
      </c>
      <c r="D163" s="88" t="s">
        <v>441</v>
      </c>
      <c r="E163" s="23" t="s">
        <v>168</v>
      </c>
      <c r="F163" s="23" t="s">
        <v>442</v>
      </c>
      <c r="G163" s="24">
        <v>782</v>
      </c>
      <c r="H163" s="24">
        <f t="shared" si="147"/>
        <v>78.2</v>
      </c>
      <c r="I163" s="25">
        <f t="shared" si="146"/>
        <v>703.80000000000007</v>
      </c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>
        <v>139.19</v>
      </c>
      <c r="V163" s="24">
        <v>140.72999999999999</v>
      </c>
      <c r="W163" s="24">
        <f t="shared" si="148"/>
        <v>279.91999999999996</v>
      </c>
      <c r="X163" s="24">
        <f t="shared" si="149"/>
        <v>11.95</v>
      </c>
      <c r="Y163" s="24">
        <f t="shared" si="150"/>
        <v>11.18</v>
      </c>
      <c r="Z163" s="51">
        <f t="shared" si="151"/>
        <v>11.95</v>
      </c>
      <c r="AA163" s="51">
        <f t="shared" si="152"/>
        <v>11.57</v>
      </c>
      <c r="AB163" s="51">
        <f t="shared" si="153"/>
        <v>11.95</v>
      </c>
      <c r="AC163" s="51">
        <f t="shared" si="154"/>
        <v>11.57</v>
      </c>
      <c r="AD163" s="51">
        <f t="shared" si="155"/>
        <v>11.95</v>
      </c>
      <c r="AE163" s="51">
        <f t="shared" si="156"/>
        <v>11.95</v>
      </c>
      <c r="AF163" s="25">
        <f t="shared" si="157"/>
        <v>11.57</v>
      </c>
      <c r="AG163" s="51">
        <f t="shared" si="158"/>
        <v>11.95</v>
      </c>
      <c r="AH163" s="51">
        <f t="shared" si="159"/>
        <v>11.57</v>
      </c>
      <c r="AI163" s="51"/>
      <c r="AJ163" s="51"/>
      <c r="AK163" s="51">
        <v>703.8</v>
      </c>
      <c r="AL163" s="51">
        <v>703.8</v>
      </c>
    </row>
    <row r="164" spans="2:109" s="91" customFormat="1" ht="16.5" x14ac:dyDescent="0.25">
      <c r="B164" s="35" t="s">
        <v>443</v>
      </c>
      <c r="C164" s="21" t="s">
        <v>444</v>
      </c>
      <c r="D164" s="88" t="s">
        <v>445</v>
      </c>
      <c r="E164" s="23" t="s">
        <v>154</v>
      </c>
      <c r="F164" s="23" t="s">
        <v>446</v>
      </c>
      <c r="G164" s="24">
        <v>1033.95</v>
      </c>
      <c r="H164" s="24">
        <f t="shared" si="147"/>
        <v>103.39500000000001</v>
      </c>
      <c r="I164" s="25">
        <f t="shared" si="146"/>
        <v>930.55500000000006</v>
      </c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>
        <v>115.77</v>
      </c>
      <c r="V164" s="24">
        <v>186.15</v>
      </c>
      <c r="W164" s="24">
        <f t="shared" si="148"/>
        <v>301.92</v>
      </c>
      <c r="X164" s="24">
        <f t="shared" si="149"/>
        <v>15.81</v>
      </c>
      <c r="Y164" s="24">
        <f t="shared" si="150"/>
        <v>14.79</v>
      </c>
      <c r="Z164" s="51">
        <f t="shared" si="151"/>
        <v>15.81</v>
      </c>
      <c r="AA164" s="51">
        <f t="shared" si="152"/>
        <v>15.3</v>
      </c>
      <c r="AB164" s="51">
        <f t="shared" si="153"/>
        <v>15.81</v>
      </c>
      <c r="AC164" s="51">
        <f t="shared" si="154"/>
        <v>15.3</v>
      </c>
      <c r="AD164" s="51">
        <f t="shared" si="155"/>
        <v>15.81</v>
      </c>
      <c r="AE164" s="51">
        <f t="shared" si="156"/>
        <v>15.81</v>
      </c>
      <c r="AF164" s="25">
        <f t="shared" si="157"/>
        <v>15.3</v>
      </c>
      <c r="AG164" s="51">
        <f t="shared" si="158"/>
        <v>15.81</v>
      </c>
      <c r="AH164" s="51">
        <f t="shared" si="159"/>
        <v>15.3</v>
      </c>
      <c r="AI164" s="51"/>
      <c r="AJ164" s="51"/>
      <c r="AK164" s="51">
        <v>930.56</v>
      </c>
      <c r="AL164" s="24">
        <v>930.56</v>
      </c>
    </row>
    <row r="165" spans="2:109" s="91" customFormat="1" ht="41.25" x14ac:dyDescent="0.25">
      <c r="B165" s="35" t="s">
        <v>447</v>
      </c>
      <c r="C165" s="21" t="s">
        <v>448</v>
      </c>
      <c r="D165" s="88" t="s">
        <v>449</v>
      </c>
      <c r="E165" s="23" t="s">
        <v>154</v>
      </c>
      <c r="F165" s="23" t="s">
        <v>450</v>
      </c>
      <c r="G165" s="24">
        <v>2380.0700000000002</v>
      </c>
      <c r="H165" s="24">
        <f t="shared" si="147"/>
        <v>238.00700000000003</v>
      </c>
      <c r="I165" s="25">
        <f t="shared" si="146"/>
        <v>2142.0630000000001</v>
      </c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51"/>
      <c r="AA165" s="51"/>
      <c r="AB165" s="51"/>
      <c r="AC165" s="51"/>
      <c r="AD165" s="51"/>
      <c r="AE165" s="51"/>
      <c r="AF165" s="25"/>
      <c r="AG165" s="51"/>
      <c r="AH165" s="51"/>
      <c r="AI165" s="51"/>
      <c r="AJ165" s="51"/>
      <c r="AK165" s="51">
        <v>2142.06</v>
      </c>
      <c r="AL165" s="25">
        <f t="shared" ref="AL165:AL166" si="160">ROUND((I165+J165+K165+L165+M165+N165+O165+P165+Q165+R165+S165+T165+U165),2)</f>
        <v>2142.06</v>
      </c>
    </row>
    <row r="166" spans="2:109" s="91" customFormat="1" ht="49.5" x14ac:dyDescent="0.25">
      <c r="B166" s="35" t="s">
        <v>447</v>
      </c>
      <c r="C166" s="21" t="s">
        <v>448</v>
      </c>
      <c r="D166" s="88" t="s">
        <v>451</v>
      </c>
      <c r="E166" s="23" t="s">
        <v>154</v>
      </c>
      <c r="F166" s="23" t="s">
        <v>452</v>
      </c>
      <c r="G166" s="24">
        <v>2380.06</v>
      </c>
      <c r="H166" s="24">
        <f t="shared" si="147"/>
        <v>238.006</v>
      </c>
      <c r="I166" s="25">
        <f t="shared" si="146"/>
        <v>2142.0540000000001</v>
      </c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51"/>
      <c r="AA166" s="51"/>
      <c r="AB166" s="51"/>
      <c r="AC166" s="51"/>
      <c r="AD166" s="51"/>
      <c r="AE166" s="51"/>
      <c r="AF166" s="25"/>
      <c r="AG166" s="51"/>
      <c r="AH166" s="51"/>
      <c r="AI166" s="51"/>
      <c r="AJ166" s="51"/>
      <c r="AK166" s="51">
        <v>2142.0500000000002</v>
      </c>
      <c r="AL166" s="25">
        <f t="shared" si="160"/>
        <v>2142.0500000000002</v>
      </c>
    </row>
    <row r="167" spans="2:109" s="91" customFormat="1" ht="16.5" x14ac:dyDescent="0.25">
      <c r="B167" s="35" t="s">
        <v>453</v>
      </c>
      <c r="C167" s="21" t="s">
        <v>261</v>
      </c>
      <c r="D167" s="88" t="s">
        <v>454</v>
      </c>
      <c r="E167" s="23" t="s">
        <v>100</v>
      </c>
      <c r="F167" s="23" t="s">
        <v>455</v>
      </c>
      <c r="G167" s="24">
        <v>1425</v>
      </c>
      <c r="H167" s="24">
        <f t="shared" si="147"/>
        <v>142.5</v>
      </c>
      <c r="I167" s="25">
        <f t="shared" si="146"/>
        <v>1282.5</v>
      </c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51"/>
      <c r="AA167" s="51"/>
      <c r="AB167" s="51"/>
      <c r="AC167" s="51"/>
      <c r="AD167" s="51"/>
      <c r="AE167" s="51"/>
      <c r="AF167" s="25"/>
      <c r="AG167" s="51"/>
      <c r="AH167" s="51"/>
      <c r="AI167" s="51"/>
      <c r="AJ167" s="51"/>
      <c r="AK167" s="51">
        <v>1282.5</v>
      </c>
      <c r="AL167" s="24">
        <v>1282.5</v>
      </c>
    </row>
    <row r="168" spans="2:109" s="91" customFormat="1" ht="16.5" x14ac:dyDescent="0.25">
      <c r="B168" s="35" t="s">
        <v>453</v>
      </c>
      <c r="C168" s="21" t="s">
        <v>261</v>
      </c>
      <c r="D168" s="88" t="s">
        <v>456</v>
      </c>
      <c r="E168" s="23" t="s">
        <v>174</v>
      </c>
      <c r="F168" s="23" t="s">
        <v>457</v>
      </c>
      <c r="G168" s="24">
        <v>1425</v>
      </c>
      <c r="H168" s="24">
        <f t="shared" si="147"/>
        <v>142.5</v>
      </c>
      <c r="I168" s="25">
        <f t="shared" si="146"/>
        <v>1282.5</v>
      </c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51"/>
      <c r="AA168" s="51"/>
      <c r="AB168" s="51"/>
      <c r="AC168" s="51"/>
      <c r="AD168" s="51"/>
      <c r="AE168" s="51"/>
      <c r="AF168" s="25"/>
      <c r="AG168" s="51"/>
      <c r="AH168" s="51"/>
      <c r="AI168" s="51"/>
      <c r="AJ168" s="51"/>
      <c r="AK168" s="51">
        <v>1282.5</v>
      </c>
      <c r="AL168" s="24">
        <v>1282.5</v>
      </c>
    </row>
    <row r="169" spans="2:109" s="91" customFormat="1" ht="16.5" x14ac:dyDescent="0.25">
      <c r="B169" s="35" t="s">
        <v>458</v>
      </c>
      <c r="C169" s="21" t="s">
        <v>331</v>
      </c>
      <c r="D169" s="88" t="s">
        <v>459</v>
      </c>
      <c r="E169" s="23" t="s">
        <v>62</v>
      </c>
      <c r="F169" s="23" t="s">
        <v>460</v>
      </c>
      <c r="G169" s="24">
        <v>2131.9699999999998</v>
      </c>
      <c r="H169" s="24">
        <f t="shared" si="147"/>
        <v>213.197</v>
      </c>
      <c r="I169" s="25">
        <f t="shared" si="146"/>
        <v>1918.7729999999999</v>
      </c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51"/>
      <c r="AA169" s="51"/>
      <c r="AB169" s="51"/>
      <c r="AC169" s="51"/>
      <c r="AD169" s="51"/>
      <c r="AE169" s="51"/>
      <c r="AF169" s="25"/>
      <c r="AG169" s="51"/>
      <c r="AH169" s="51"/>
      <c r="AI169" s="51"/>
      <c r="AJ169" s="51"/>
      <c r="AK169" s="51">
        <v>1918.77</v>
      </c>
      <c r="AL169" s="24">
        <v>1918.77</v>
      </c>
    </row>
    <row r="170" spans="2:109" s="91" customFormat="1" ht="16.5" x14ac:dyDescent="0.25">
      <c r="B170" s="35" t="s">
        <v>458</v>
      </c>
      <c r="C170" s="21" t="s">
        <v>331</v>
      </c>
      <c r="D170" s="88" t="s">
        <v>461</v>
      </c>
      <c r="E170" s="23" t="s">
        <v>62</v>
      </c>
      <c r="F170" s="23" t="s">
        <v>462</v>
      </c>
      <c r="G170" s="24">
        <v>2131.9699999999998</v>
      </c>
      <c r="H170" s="24">
        <f t="shared" si="147"/>
        <v>213.197</v>
      </c>
      <c r="I170" s="25">
        <f t="shared" si="146"/>
        <v>1918.7729999999999</v>
      </c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51"/>
      <c r="AA170" s="51"/>
      <c r="AB170" s="51"/>
      <c r="AC170" s="51"/>
      <c r="AD170" s="51"/>
      <c r="AE170" s="51"/>
      <c r="AF170" s="25"/>
      <c r="AG170" s="51"/>
      <c r="AH170" s="51"/>
      <c r="AI170" s="51"/>
      <c r="AJ170" s="51"/>
      <c r="AK170" s="51">
        <v>1918.77</v>
      </c>
      <c r="AL170" s="24">
        <v>1918.77</v>
      </c>
    </row>
    <row r="171" spans="2:109" s="91" customFormat="1" ht="9.75" x14ac:dyDescent="0.25">
      <c r="B171" s="52">
        <v>40676</v>
      </c>
      <c r="C171" s="21" t="s">
        <v>463</v>
      </c>
      <c r="D171" s="49" t="s">
        <v>464</v>
      </c>
      <c r="E171" s="23" t="s">
        <v>62</v>
      </c>
      <c r="F171" s="23" t="s">
        <v>465</v>
      </c>
      <c r="G171" s="24">
        <v>2170</v>
      </c>
      <c r="H171" s="24">
        <f t="shared" si="147"/>
        <v>217</v>
      </c>
      <c r="I171" s="25">
        <f t="shared" si="146"/>
        <v>1953</v>
      </c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6"/>
      <c r="AH171" s="56"/>
      <c r="AI171" s="56"/>
      <c r="AJ171" s="56"/>
      <c r="AK171" s="51">
        <v>1953</v>
      </c>
      <c r="AL171" s="24">
        <v>1953</v>
      </c>
    </row>
    <row r="172" spans="2:109" s="91" customFormat="1" ht="41.25" x14ac:dyDescent="0.25">
      <c r="B172" s="53">
        <v>40905</v>
      </c>
      <c r="C172" s="54" t="s">
        <v>466</v>
      </c>
      <c r="D172" s="55" t="s">
        <v>467</v>
      </c>
      <c r="E172" s="56" t="s">
        <v>158</v>
      </c>
      <c r="F172" s="56" t="s">
        <v>468</v>
      </c>
      <c r="G172" s="25">
        <v>1921</v>
      </c>
      <c r="H172" s="25">
        <f t="shared" si="147"/>
        <v>192.10000000000002</v>
      </c>
      <c r="I172" s="25">
        <f t="shared" si="146"/>
        <v>1728.9</v>
      </c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>
        <v>2.84</v>
      </c>
      <c r="W172" s="25">
        <f>O172+P172+Q172+R172+S172+T172+U172+V172</f>
        <v>2.84</v>
      </c>
      <c r="X172" s="25">
        <f>ROUND((I172/5/365*31),2)</f>
        <v>29.37</v>
      </c>
      <c r="Y172" s="25">
        <f>ROUND((I172/5/365*29),2)</f>
        <v>27.47</v>
      </c>
      <c r="Z172" s="25">
        <f>ROUND((I172/5/365*31),2)</f>
        <v>29.37</v>
      </c>
      <c r="AA172" s="25">
        <f>ROUND((I172/5/365*30),2)</f>
        <v>28.42</v>
      </c>
      <c r="AB172" s="25">
        <f>ROUND((I172/5/365*31),2)</f>
        <v>29.37</v>
      </c>
      <c r="AC172" s="25">
        <f>ROUND((I172/5/365*30),2)</f>
        <v>28.42</v>
      </c>
      <c r="AD172" s="25">
        <f>ROUND((I172/5/365*31),2)</f>
        <v>29.37</v>
      </c>
      <c r="AE172" s="25">
        <f>ROUND((I172/5/365*31),2)</f>
        <v>29.37</v>
      </c>
      <c r="AF172" s="25">
        <f>ROUND((I172/5/365*30),2)</f>
        <v>28.42</v>
      </c>
      <c r="AG172" s="25">
        <f>ROUND((I172/5/365*31),2)</f>
        <v>29.37</v>
      </c>
      <c r="AH172" s="25">
        <f>ROUND((I172/5/365*30),2)</f>
        <v>28.42</v>
      </c>
      <c r="AI172" s="25">
        <f>ROUND((I172/5/365*31),2)</f>
        <v>29.37</v>
      </c>
      <c r="AJ172" s="25"/>
      <c r="AK172" s="25">
        <v>1728.9</v>
      </c>
      <c r="AL172" s="25">
        <v>1728.9</v>
      </c>
    </row>
    <row r="173" spans="2:109" s="91" customFormat="1" ht="41.25" x14ac:dyDescent="0.25">
      <c r="B173" s="53">
        <v>40905</v>
      </c>
      <c r="C173" s="54" t="s">
        <v>466</v>
      </c>
      <c r="D173" s="55" t="s">
        <v>467</v>
      </c>
      <c r="E173" s="56" t="s">
        <v>168</v>
      </c>
      <c r="F173" s="56" t="s">
        <v>469</v>
      </c>
      <c r="G173" s="25">
        <v>1921</v>
      </c>
      <c r="H173" s="25">
        <f t="shared" si="147"/>
        <v>192.10000000000002</v>
      </c>
      <c r="I173" s="25">
        <f t="shared" si="146"/>
        <v>1728.9</v>
      </c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>
        <v>2.84</v>
      </c>
      <c r="W173" s="25">
        <f>O173+P173+Q173+R173+S173+T173+U173+V173</f>
        <v>2.84</v>
      </c>
      <c r="X173" s="25">
        <f>ROUND((I173/5/365*31),2)</f>
        <v>29.37</v>
      </c>
      <c r="Y173" s="25">
        <f>ROUND((I173/5/365*29),2)</f>
        <v>27.47</v>
      </c>
      <c r="Z173" s="25">
        <f>ROUND((I173/5/365*31),2)</f>
        <v>29.37</v>
      </c>
      <c r="AA173" s="25">
        <f>ROUND((I173/5/365*30),2)</f>
        <v>28.42</v>
      </c>
      <c r="AB173" s="25">
        <f>ROUND((I173/5/365*31),2)</f>
        <v>29.37</v>
      </c>
      <c r="AC173" s="25">
        <f>ROUND((I173/5/365*30),2)</f>
        <v>28.42</v>
      </c>
      <c r="AD173" s="25">
        <f>ROUND((I173/5/365*31),2)</f>
        <v>29.37</v>
      </c>
      <c r="AE173" s="25">
        <f>ROUND((I173/5/365*31),2)</f>
        <v>29.37</v>
      </c>
      <c r="AF173" s="25">
        <f>ROUND((I173/5/365*30),2)</f>
        <v>28.42</v>
      </c>
      <c r="AG173" s="25">
        <f>ROUND((I173/5/365*31),2)</f>
        <v>29.37</v>
      </c>
      <c r="AH173" s="25">
        <f>ROUND((I173/5/365*30),2)</f>
        <v>28.42</v>
      </c>
      <c r="AI173" s="25">
        <f>ROUND((I173/5/365*31),2)</f>
        <v>29.37</v>
      </c>
      <c r="AJ173" s="25"/>
      <c r="AK173" s="25">
        <v>1728.9</v>
      </c>
      <c r="AL173" s="25">
        <v>1728.9</v>
      </c>
    </row>
    <row r="174" spans="2:109" s="91" customFormat="1" ht="41.25" x14ac:dyDescent="0.25">
      <c r="B174" s="53">
        <v>40905</v>
      </c>
      <c r="C174" s="54" t="s">
        <v>466</v>
      </c>
      <c r="D174" s="55" t="s">
        <v>467</v>
      </c>
      <c r="E174" s="56" t="s">
        <v>168</v>
      </c>
      <c r="F174" s="56" t="s">
        <v>470</v>
      </c>
      <c r="G174" s="25">
        <v>1921</v>
      </c>
      <c r="H174" s="25">
        <f t="shared" si="147"/>
        <v>192.10000000000002</v>
      </c>
      <c r="I174" s="25">
        <f t="shared" si="146"/>
        <v>1728.9</v>
      </c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>
        <v>2.84</v>
      </c>
      <c r="W174" s="25">
        <f>O174+P174+Q174+R174+S174+T174+U174+V174</f>
        <v>2.84</v>
      </c>
      <c r="X174" s="25">
        <f>ROUND((I174/5/365*31),2)</f>
        <v>29.37</v>
      </c>
      <c r="Y174" s="25">
        <f>ROUND((I174/5/365*29),2)</f>
        <v>27.47</v>
      </c>
      <c r="Z174" s="25">
        <f>ROUND((I174/5/365*31),2)</f>
        <v>29.37</v>
      </c>
      <c r="AA174" s="25">
        <f>ROUND((I174/5/365*30),2)</f>
        <v>28.42</v>
      </c>
      <c r="AB174" s="25">
        <f>ROUND((I174/5/365*31),2)</f>
        <v>29.37</v>
      </c>
      <c r="AC174" s="25">
        <f>ROUND((I174/5/365*30),2)</f>
        <v>28.42</v>
      </c>
      <c r="AD174" s="25">
        <f>ROUND((I174/5/365*31),2)</f>
        <v>29.37</v>
      </c>
      <c r="AE174" s="25">
        <f>ROUND((I174/5/365*31),2)</f>
        <v>29.37</v>
      </c>
      <c r="AF174" s="25">
        <f>ROUND((I174/5/365*30),2)</f>
        <v>28.42</v>
      </c>
      <c r="AG174" s="25">
        <f>ROUND((I174/5/365*31),2)</f>
        <v>29.37</v>
      </c>
      <c r="AH174" s="25">
        <f>ROUND((I174/5/365*30),2)</f>
        <v>28.42</v>
      </c>
      <c r="AI174" s="25">
        <f>ROUND((I174/5/365*31),2)</f>
        <v>29.37</v>
      </c>
      <c r="AJ174" s="25"/>
      <c r="AK174" s="25">
        <v>1728.9</v>
      </c>
      <c r="AL174" s="25">
        <v>1728.9</v>
      </c>
    </row>
    <row r="175" spans="2:109" s="99" customFormat="1" ht="12.95" customHeight="1" x14ac:dyDescent="0.2">
      <c r="B175" s="53">
        <v>41144</v>
      </c>
      <c r="C175" s="54" t="s">
        <v>471</v>
      </c>
      <c r="D175" s="55" t="s">
        <v>472</v>
      </c>
      <c r="E175" s="93" t="s">
        <v>177</v>
      </c>
      <c r="F175" s="94" t="s">
        <v>473</v>
      </c>
      <c r="G175" s="25">
        <v>1462.22</v>
      </c>
      <c r="H175" s="25">
        <f t="shared" si="147"/>
        <v>146.22200000000001</v>
      </c>
      <c r="I175" s="25">
        <f t="shared" si="146"/>
        <v>1315.998</v>
      </c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>
        <v>0</v>
      </c>
      <c r="X175" s="25">
        <v>0</v>
      </c>
      <c r="Y175" s="25">
        <v>0</v>
      </c>
      <c r="Z175" s="25">
        <v>0</v>
      </c>
      <c r="AA175" s="25">
        <v>0</v>
      </c>
      <c r="AB175" s="25">
        <v>0</v>
      </c>
      <c r="AC175" s="25">
        <v>0</v>
      </c>
      <c r="AD175" s="25">
        <v>0</v>
      </c>
      <c r="AE175" s="25">
        <f>ROUND((I175/5/365*8),2)</f>
        <v>5.77</v>
      </c>
      <c r="AF175" s="25">
        <f t="shared" ref="AF175:AF182" si="161">ROUND((I175/5/365*30),2)</f>
        <v>21.63</v>
      </c>
      <c r="AG175" s="25">
        <f t="shared" ref="AG175:AG182" si="162">ROUND((I175/5/365*31),2)</f>
        <v>22.35</v>
      </c>
      <c r="AH175" s="25">
        <f t="shared" ref="AH175:AH182" si="163">ROUND((I175/5/365*30),2)</f>
        <v>21.63</v>
      </c>
      <c r="AI175" s="25">
        <f t="shared" ref="AI175:AI182" si="164">ROUND((I175/5/365*31),2)</f>
        <v>22.35</v>
      </c>
      <c r="AJ175" s="25"/>
      <c r="AK175" s="25">
        <v>1316</v>
      </c>
      <c r="AL175" s="25">
        <v>1316</v>
      </c>
      <c r="AM175" s="95">
        <f t="shared" ref="AM175:AM182" si="165">ROUND((I175/5/365*31),2)</f>
        <v>22.35</v>
      </c>
      <c r="AN175" s="95">
        <f t="shared" ref="AN175:AN182" si="166">ROUND((I175/5/365*28),2)</f>
        <v>20.190000000000001</v>
      </c>
      <c r="AO175" s="95">
        <f t="shared" ref="AO175:AO182" si="167">ROUND((I175/5/365*31),2)</f>
        <v>22.35</v>
      </c>
      <c r="AP175" s="95">
        <f t="shared" ref="AP175:AP182" si="168">ROUND((I175/5/365*30),2)</f>
        <v>21.63</v>
      </c>
      <c r="AQ175" s="95">
        <f t="shared" ref="AQ175:AQ182" si="169">ROUND((I175/5/365*31),2)</f>
        <v>22.35</v>
      </c>
      <c r="AR175" s="95">
        <f t="shared" ref="AR175:AR182" si="170">ROUND((I175/5/365*30),2)</f>
        <v>21.63</v>
      </c>
      <c r="AS175" s="95">
        <f t="shared" ref="AS175:AS182" si="171">ROUND((I175/5/365*31),2)</f>
        <v>22.35</v>
      </c>
      <c r="AT175" s="95">
        <f t="shared" ref="AT175:AT182" si="172">ROUND((I175/5/365*31),2)</f>
        <v>22.35</v>
      </c>
      <c r="AU175" s="95">
        <f t="shared" ref="AU175:AU182" si="173">ROUND((I175/5/365*30),2)</f>
        <v>21.63</v>
      </c>
      <c r="AV175" s="95">
        <f t="shared" ref="AV175:AV182" si="174">ROUND((I175/5/365*31),2)</f>
        <v>22.35</v>
      </c>
      <c r="AW175" s="95">
        <f t="shared" ref="AW175:AW182" si="175">ROUND((I175/5/365*30),2)</f>
        <v>21.63</v>
      </c>
      <c r="AX175" s="95">
        <f t="shared" ref="AX175:AX182" si="176">ROUND((I175/5/365*31),2)</f>
        <v>22.35</v>
      </c>
      <c r="AY175" s="95">
        <f t="shared" ref="AY175:AY182" si="177">SUM(AM175:AX175)</f>
        <v>263.15999999999997</v>
      </c>
      <c r="AZ175" s="95">
        <f t="shared" ref="AZ175:AZ182" si="178">ROUND((AL175+AM175+AN175+AO175+AP175+AQ175+AR175+AS175+AT175+AU175+AV175+AW175+AX175),2)</f>
        <v>1579.16</v>
      </c>
      <c r="BA175" s="95">
        <f t="shared" ref="BA175:BA182" si="179">ROUND((I175/5/365*31),2)</f>
        <v>22.35</v>
      </c>
      <c r="BB175" s="95">
        <f t="shared" ref="BB175:BB182" si="180">ROUND((I175/5/365*28),2)</f>
        <v>20.190000000000001</v>
      </c>
      <c r="BC175" s="95">
        <f t="shared" ref="BC175:BC182" si="181">ROUND((I175/5/365*31),2)</f>
        <v>22.35</v>
      </c>
      <c r="BD175" s="95">
        <f t="shared" ref="BD175:BD182" si="182">ROUND((I175/5/365*30),2)</f>
        <v>21.63</v>
      </c>
      <c r="BE175" s="95">
        <f t="shared" ref="BE175:BE182" si="183">ROUND((I175/5/365*31),2)</f>
        <v>22.35</v>
      </c>
      <c r="BF175" s="95">
        <f t="shared" ref="BF175:BF182" si="184">ROUND((I175/5/365*30),2)</f>
        <v>21.63</v>
      </c>
      <c r="BG175" s="95">
        <f t="shared" ref="BG175:BG182" si="185">ROUND((I175/5/365*31),2)</f>
        <v>22.35</v>
      </c>
      <c r="BH175" s="95">
        <f t="shared" ref="BH175:BH182" si="186">ROUND((I175/5/365*31),2)</f>
        <v>22.35</v>
      </c>
      <c r="BI175" s="95">
        <f t="shared" ref="BI175:BI182" si="187">ROUND((I175/5/365*30),2)</f>
        <v>21.63</v>
      </c>
      <c r="BJ175" s="95">
        <f t="shared" ref="BJ175:BJ182" si="188">ROUND((I175/5/365*31),2)</f>
        <v>22.35</v>
      </c>
      <c r="BK175" s="95">
        <f t="shared" ref="BK175:BK182" si="189">ROUND((I175/5/365*30),2)</f>
        <v>21.63</v>
      </c>
      <c r="BL175" s="95">
        <f t="shared" ref="BL175:BL182" si="190">ROUND((I175/5/365*31),2)</f>
        <v>22.35</v>
      </c>
      <c r="BM175" s="95">
        <f t="shared" ref="BM175:BM182" si="191">SUM(BA175:BL175)</f>
        <v>263.15999999999997</v>
      </c>
      <c r="BN175" s="95">
        <f t="shared" ref="BN175:BN182" si="192">ROUND((AZ175+BM175),2)</f>
        <v>1842.32</v>
      </c>
      <c r="BO175" s="95">
        <f t="shared" ref="BO175:BO182" si="193">ROUND((I175/5/365*31),2)</f>
        <v>22.35</v>
      </c>
      <c r="BP175" s="95">
        <f t="shared" ref="BP175:BP182" si="194">ROUND((I175/5/365*28),2)</f>
        <v>20.190000000000001</v>
      </c>
      <c r="BQ175" s="95">
        <f t="shared" ref="BQ175:BQ182" si="195">ROUND((I175/5/365*31),2)</f>
        <v>22.35</v>
      </c>
      <c r="BR175" s="95">
        <f t="shared" ref="BR175:BR182" si="196">ROUND((I175/5/365*30),2)</f>
        <v>21.63</v>
      </c>
      <c r="BS175" s="95">
        <f t="shared" ref="BS175:BS182" si="197">ROUND((I175/5/365*31),2)</f>
        <v>22.35</v>
      </c>
      <c r="BT175" s="95">
        <f t="shared" ref="BT175:BT182" si="198">ROUND((I175/5/365*30),2)</f>
        <v>21.63</v>
      </c>
      <c r="BU175" s="95">
        <f t="shared" ref="BU175:BU182" si="199">ROUND((I175/5/365*31),2)</f>
        <v>22.35</v>
      </c>
      <c r="BV175" s="95">
        <f t="shared" ref="BV175:BV182" si="200">ROUND((I175/5/365*31),2)</f>
        <v>22.35</v>
      </c>
      <c r="BW175" s="95">
        <f t="shared" ref="BW175:BW182" si="201">ROUND((I175/5/365*30),2)</f>
        <v>21.63</v>
      </c>
      <c r="BX175" s="95">
        <f t="shared" ref="BX175:BX182" si="202">ROUND((I175/5/365*31),2)</f>
        <v>22.35</v>
      </c>
      <c r="BY175" s="95">
        <f t="shared" ref="BY175:BY182" si="203">ROUND((I175/5/365*30),2)</f>
        <v>21.63</v>
      </c>
      <c r="BZ175" s="95">
        <f t="shared" ref="BZ175:BZ182" si="204">ROUND((I175/5/365*31),2)</f>
        <v>22.35</v>
      </c>
      <c r="CA175" s="95">
        <f t="shared" ref="CA175:CA182" si="205">SUM(BO175:BZ175)</f>
        <v>263.15999999999997</v>
      </c>
      <c r="CB175" s="95">
        <f t="shared" ref="CB175:CB182" si="206">ROUND((BN175+CA175),2)</f>
        <v>2105.48</v>
      </c>
      <c r="CC175" s="95">
        <f t="shared" ref="CC175:CC182" si="207">ROUND((I175/5/365*31),2)</f>
        <v>22.35</v>
      </c>
      <c r="CD175" s="95">
        <f t="shared" ref="CD175:CD182" si="208">ROUND((I175/5/365*29),2)</f>
        <v>20.91</v>
      </c>
      <c r="CE175" s="95">
        <f t="shared" ref="CE175:CE182" si="209">ROUND((I175/5/365*31),2)</f>
        <v>22.35</v>
      </c>
      <c r="CF175" s="95">
        <f t="shared" ref="CF175:CF182" si="210">ROUND((I175/5/365*30),2)</f>
        <v>21.63</v>
      </c>
      <c r="CG175" s="95">
        <f t="shared" ref="CG175:CG182" si="211">ROUND((I175/5/365*31),2)</f>
        <v>22.35</v>
      </c>
      <c r="CH175" s="95">
        <f t="shared" ref="CH175:CH182" si="212">ROUND((I175/5/365*30),2)</f>
        <v>21.63</v>
      </c>
      <c r="CI175" s="95">
        <f t="shared" ref="CI175:CI182" si="213">ROUND((I175/5/365*31),2)</f>
        <v>22.35</v>
      </c>
      <c r="CJ175" s="95">
        <f t="shared" ref="CJ175:CJ182" si="214">ROUND((I175/5/365*31),2)</f>
        <v>22.35</v>
      </c>
      <c r="CK175" s="95">
        <f t="shared" ref="CK175:CK182" si="215">ROUND((I175/5/365*30),2)</f>
        <v>21.63</v>
      </c>
      <c r="CL175" s="95">
        <f t="shared" ref="CL175:CL182" si="216">ROUND((I175/5/365*31),2)</f>
        <v>22.35</v>
      </c>
      <c r="CM175" s="95">
        <f t="shared" ref="CM175:CM182" si="217">ROUND((I175/5/365*30),2)</f>
        <v>21.63</v>
      </c>
      <c r="CN175" s="95">
        <f t="shared" ref="CN175:CN182" si="218">ROUND((I175/5/365*31),2)</f>
        <v>22.35</v>
      </c>
      <c r="CO175" s="95">
        <f t="shared" ref="CO175:CO182" si="219">SUM(CC175:CN175)</f>
        <v>263.88</v>
      </c>
      <c r="CP175" s="96">
        <f t="shared" ref="CP175:CP182" si="220">ROUND((CB175+CO175),2)</f>
        <v>2369.36</v>
      </c>
      <c r="CQ175" s="95">
        <f>ROUND((I175/5/365*31),2)</f>
        <v>22.35</v>
      </c>
      <c r="CR175" s="95">
        <f t="shared" ref="CR175:CR182" si="221">ROUND((I175/5/365*28),2)</f>
        <v>20.190000000000001</v>
      </c>
      <c r="CS175" s="95">
        <f>ROUND((I175/5/365*31),2)</f>
        <v>22.35</v>
      </c>
      <c r="CT175" s="95">
        <f>ROUND((I175/5/365*30),2)</f>
        <v>21.63</v>
      </c>
      <c r="CU175" s="97">
        <f>ROUND((I175/5/365*31),2)</f>
        <v>22.35</v>
      </c>
      <c r="CV175" s="95">
        <f>ROUND((I175/5/365*30),2)</f>
        <v>21.63</v>
      </c>
      <c r="CW175" s="95">
        <f t="shared" ref="CW175:CW182" si="222">ROUND((I175/5/365*31),2)</f>
        <v>22.35</v>
      </c>
      <c r="CX175" s="95">
        <v>16.059999999999999</v>
      </c>
      <c r="CY175" s="95"/>
      <c r="CZ175" s="95"/>
      <c r="DA175" s="95"/>
      <c r="DB175" s="95"/>
      <c r="DC175" s="98">
        <f t="shared" ref="DC175:DC182" si="223">SUM(CQ175:DB175)</f>
        <v>168.91</v>
      </c>
      <c r="DD175" s="95">
        <f t="shared" ref="DD175:DD182" si="224">ROUND((CP175+CQ175+CR175+CS175+CT175+CU175+CV175+CW175+CX175+CZ175+DA175+CZ175+DB175),2)</f>
        <v>2538.27</v>
      </c>
      <c r="DE175" s="95">
        <f t="shared" ref="DE175:DE182" si="225">SUM(G175-DD175)</f>
        <v>-1076.05</v>
      </c>
    </row>
    <row r="176" spans="2:109" s="99" customFormat="1" ht="12.95" customHeight="1" x14ac:dyDescent="0.2">
      <c r="B176" s="53">
        <v>41144</v>
      </c>
      <c r="C176" s="54" t="s">
        <v>471</v>
      </c>
      <c r="D176" s="55" t="s">
        <v>472</v>
      </c>
      <c r="E176" s="93" t="s">
        <v>62</v>
      </c>
      <c r="F176" s="94" t="s">
        <v>474</v>
      </c>
      <c r="G176" s="25">
        <v>1462.22</v>
      </c>
      <c r="H176" s="25">
        <f t="shared" si="147"/>
        <v>146.22200000000001</v>
      </c>
      <c r="I176" s="25">
        <f t="shared" si="146"/>
        <v>1315.998</v>
      </c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>
        <v>0</v>
      </c>
      <c r="X176" s="25">
        <v>0</v>
      </c>
      <c r="Y176" s="25">
        <v>0</v>
      </c>
      <c r="Z176" s="25">
        <v>0</v>
      </c>
      <c r="AA176" s="25">
        <v>0</v>
      </c>
      <c r="AB176" s="25">
        <v>0</v>
      </c>
      <c r="AC176" s="25">
        <v>0</v>
      </c>
      <c r="AD176" s="25">
        <v>0</v>
      </c>
      <c r="AE176" s="25">
        <f t="shared" ref="AE176:AE182" si="226">ROUND((I176/5/365*8),2)</f>
        <v>5.77</v>
      </c>
      <c r="AF176" s="25">
        <f t="shared" si="161"/>
        <v>21.63</v>
      </c>
      <c r="AG176" s="25">
        <f t="shared" si="162"/>
        <v>22.35</v>
      </c>
      <c r="AH176" s="25">
        <f t="shared" si="163"/>
        <v>21.63</v>
      </c>
      <c r="AI176" s="25">
        <f t="shared" si="164"/>
        <v>22.35</v>
      </c>
      <c r="AJ176" s="25"/>
      <c r="AK176" s="25">
        <v>1316</v>
      </c>
      <c r="AL176" s="25">
        <v>1316</v>
      </c>
      <c r="AM176" s="95">
        <f t="shared" si="165"/>
        <v>22.35</v>
      </c>
      <c r="AN176" s="95">
        <f t="shared" si="166"/>
        <v>20.190000000000001</v>
      </c>
      <c r="AO176" s="95">
        <f t="shared" si="167"/>
        <v>22.35</v>
      </c>
      <c r="AP176" s="95">
        <f t="shared" si="168"/>
        <v>21.63</v>
      </c>
      <c r="AQ176" s="95">
        <f t="shared" si="169"/>
        <v>22.35</v>
      </c>
      <c r="AR176" s="95">
        <f t="shared" si="170"/>
        <v>21.63</v>
      </c>
      <c r="AS176" s="95">
        <f t="shared" si="171"/>
        <v>22.35</v>
      </c>
      <c r="AT176" s="95">
        <f t="shared" si="172"/>
        <v>22.35</v>
      </c>
      <c r="AU176" s="95">
        <f t="shared" si="173"/>
        <v>21.63</v>
      </c>
      <c r="AV176" s="95">
        <f t="shared" si="174"/>
        <v>22.35</v>
      </c>
      <c r="AW176" s="95">
        <f t="shared" si="175"/>
        <v>21.63</v>
      </c>
      <c r="AX176" s="95">
        <f t="shared" si="176"/>
        <v>22.35</v>
      </c>
      <c r="AY176" s="95">
        <f t="shared" si="177"/>
        <v>263.15999999999997</v>
      </c>
      <c r="AZ176" s="95">
        <f t="shared" si="178"/>
        <v>1579.16</v>
      </c>
      <c r="BA176" s="95">
        <f t="shared" si="179"/>
        <v>22.35</v>
      </c>
      <c r="BB176" s="95">
        <f t="shared" si="180"/>
        <v>20.190000000000001</v>
      </c>
      <c r="BC176" s="95">
        <f t="shared" si="181"/>
        <v>22.35</v>
      </c>
      <c r="BD176" s="95">
        <f t="shared" si="182"/>
        <v>21.63</v>
      </c>
      <c r="BE176" s="95">
        <f t="shared" si="183"/>
        <v>22.35</v>
      </c>
      <c r="BF176" s="95">
        <f t="shared" si="184"/>
        <v>21.63</v>
      </c>
      <c r="BG176" s="95">
        <f t="shared" si="185"/>
        <v>22.35</v>
      </c>
      <c r="BH176" s="95">
        <f t="shared" si="186"/>
        <v>22.35</v>
      </c>
      <c r="BI176" s="95">
        <f t="shared" si="187"/>
        <v>21.63</v>
      </c>
      <c r="BJ176" s="95">
        <f t="shared" si="188"/>
        <v>22.35</v>
      </c>
      <c r="BK176" s="95">
        <f t="shared" si="189"/>
        <v>21.63</v>
      </c>
      <c r="BL176" s="95">
        <f t="shared" si="190"/>
        <v>22.35</v>
      </c>
      <c r="BM176" s="95">
        <f t="shared" si="191"/>
        <v>263.15999999999997</v>
      </c>
      <c r="BN176" s="95">
        <f t="shared" si="192"/>
        <v>1842.32</v>
      </c>
      <c r="BO176" s="95">
        <f t="shared" si="193"/>
        <v>22.35</v>
      </c>
      <c r="BP176" s="95">
        <f t="shared" si="194"/>
        <v>20.190000000000001</v>
      </c>
      <c r="BQ176" s="95">
        <f t="shared" si="195"/>
        <v>22.35</v>
      </c>
      <c r="BR176" s="95">
        <f t="shared" si="196"/>
        <v>21.63</v>
      </c>
      <c r="BS176" s="95">
        <f t="shared" si="197"/>
        <v>22.35</v>
      </c>
      <c r="BT176" s="95">
        <f t="shared" si="198"/>
        <v>21.63</v>
      </c>
      <c r="BU176" s="95">
        <f t="shared" si="199"/>
        <v>22.35</v>
      </c>
      <c r="BV176" s="95">
        <f t="shared" si="200"/>
        <v>22.35</v>
      </c>
      <c r="BW176" s="95">
        <f t="shared" si="201"/>
        <v>21.63</v>
      </c>
      <c r="BX176" s="95">
        <f t="shared" si="202"/>
        <v>22.35</v>
      </c>
      <c r="BY176" s="95">
        <f t="shared" si="203"/>
        <v>21.63</v>
      </c>
      <c r="BZ176" s="95">
        <f t="shared" si="204"/>
        <v>22.35</v>
      </c>
      <c r="CA176" s="95">
        <f t="shared" si="205"/>
        <v>263.15999999999997</v>
      </c>
      <c r="CB176" s="95">
        <f t="shared" si="206"/>
        <v>2105.48</v>
      </c>
      <c r="CC176" s="95">
        <f t="shared" si="207"/>
        <v>22.35</v>
      </c>
      <c r="CD176" s="95">
        <f t="shared" si="208"/>
        <v>20.91</v>
      </c>
      <c r="CE176" s="95">
        <f t="shared" si="209"/>
        <v>22.35</v>
      </c>
      <c r="CF176" s="95">
        <f t="shared" si="210"/>
        <v>21.63</v>
      </c>
      <c r="CG176" s="95">
        <f t="shared" si="211"/>
        <v>22.35</v>
      </c>
      <c r="CH176" s="95">
        <f t="shared" si="212"/>
        <v>21.63</v>
      </c>
      <c r="CI176" s="95">
        <f t="shared" si="213"/>
        <v>22.35</v>
      </c>
      <c r="CJ176" s="95">
        <f t="shared" si="214"/>
        <v>22.35</v>
      </c>
      <c r="CK176" s="95">
        <f t="shared" si="215"/>
        <v>21.63</v>
      </c>
      <c r="CL176" s="95">
        <f t="shared" si="216"/>
        <v>22.35</v>
      </c>
      <c r="CM176" s="95">
        <f t="shared" si="217"/>
        <v>21.63</v>
      </c>
      <c r="CN176" s="95">
        <f t="shared" si="218"/>
        <v>22.35</v>
      </c>
      <c r="CO176" s="95">
        <f t="shared" si="219"/>
        <v>263.88</v>
      </c>
      <c r="CP176" s="96">
        <f t="shared" si="220"/>
        <v>2369.36</v>
      </c>
      <c r="CQ176" s="95">
        <f t="shared" ref="CQ176:CQ182" si="227">ROUND((I176/5/365*31),2)</f>
        <v>22.35</v>
      </c>
      <c r="CR176" s="95">
        <f t="shared" si="221"/>
        <v>20.190000000000001</v>
      </c>
      <c r="CS176" s="95">
        <f t="shared" ref="CS176:CS182" si="228">ROUND((I176/5/365*31),2)</f>
        <v>22.35</v>
      </c>
      <c r="CT176" s="95">
        <f t="shared" ref="CT176:CT182" si="229">ROUND((I176/5/365*30),2)</f>
        <v>21.63</v>
      </c>
      <c r="CU176" s="97">
        <f t="shared" ref="CU176:CU182" si="230">ROUND((I176/5/365*31),2)</f>
        <v>22.35</v>
      </c>
      <c r="CV176" s="95">
        <f t="shared" ref="CV176:CV182" si="231">ROUND((I176/5/365*30),2)</f>
        <v>21.63</v>
      </c>
      <c r="CW176" s="95">
        <f t="shared" si="222"/>
        <v>22.35</v>
      </c>
      <c r="CX176" s="95">
        <v>16.059999999999999</v>
      </c>
      <c r="CY176" s="95"/>
      <c r="CZ176" s="95"/>
      <c r="DA176" s="95"/>
      <c r="DB176" s="95"/>
      <c r="DC176" s="98">
        <f t="shared" si="223"/>
        <v>168.91</v>
      </c>
      <c r="DD176" s="95">
        <f t="shared" si="224"/>
        <v>2538.27</v>
      </c>
      <c r="DE176" s="95">
        <f t="shared" si="225"/>
        <v>-1076.05</v>
      </c>
    </row>
    <row r="177" spans="2:122" s="99" customFormat="1" ht="12.95" customHeight="1" x14ac:dyDescent="0.2">
      <c r="B177" s="53">
        <v>41144</v>
      </c>
      <c r="C177" s="54" t="s">
        <v>471</v>
      </c>
      <c r="D177" s="55" t="s">
        <v>472</v>
      </c>
      <c r="E177" s="93" t="s">
        <v>117</v>
      </c>
      <c r="F177" s="94" t="s">
        <v>475</v>
      </c>
      <c r="G177" s="25">
        <v>1462.22</v>
      </c>
      <c r="H177" s="25">
        <f t="shared" si="147"/>
        <v>146.22200000000001</v>
      </c>
      <c r="I177" s="25">
        <f t="shared" si="146"/>
        <v>1315.998</v>
      </c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>
        <v>0</v>
      </c>
      <c r="X177" s="25">
        <v>0</v>
      </c>
      <c r="Y177" s="25">
        <v>0</v>
      </c>
      <c r="Z177" s="25">
        <v>0</v>
      </c>
      <c r="AA177" s="25">
        <v>0</v>
      </c>
      <c r="AB177" s="25">
        <v>0</v>
      </c>
      <c r="AC177" s="25">
        <v>0</v>
      </c>
      <c r="AD177" s="25">
        <v>0</v>
      </c>
      <c r="AE177" s="25">
        <f t="shared" si="226"/>
        <v>5.77</v>
      </c>
      <c r="AF177" s="25">
        <f t="shared" si="161"/>
        <v>21.63</v>
      </c>
      <c r="AG177" s="25">
        <f t="shared" si="162"/>
        <v>22.35</v>
      </c>
      <c r="AH177" s="25">
        <f t="shared" si="163"/>
        <v>21.63</v>
      </c>
      <c r="AI177" s="25">
        <f t="shared" si="164"/>
        <v>22.35</v>
      </c>
      <c r="AJ177" s="25"/>
      <c r="AK177" s="25">
        <v>1316</v>
      </c>
      <c r="AL177" s="25">
        <v>1316</v>
      </c>
      <c r="AM177" s="95">
        <f t="shared" si="165"/>
        <v>22.35</v>
      </c>
      <c r="AN177" s="95">
        <f t="shared" si="166"/>
        <v>20.190000000000001</v>
      </c>
      <c r="AO177" s="95">
        <f t="shared" si="167"/>
        <v>22.35</v>
      </c>
      <c r="AP177" s="95">
        <f t="shared" si="168"/>
        <v>21.63</v>
      </c>
      <c r="AQ177" s="95">
        <f t="shared" si="169"/>
        <v>22.35</v>
      </c>
      <c r="AR177" s="95">
        <f t="shared" si="170"/>
        <v>21.63</v>
      </c>
      <c r="AS177" s="95">
        <f t="shared" si="171"/>
        <v>22.35</v>
      </c>
      <c r="AT177" s="95">
        <f t="shared" si="172"/>
        <v>22.35</v>
      </c>
      <c r="AU177" s="95">
        <f t="shared" si="173"/>
        <v>21.63</v>
      </c>
      <c r="AV177" s="95">
        <f t="shared" si="174"/>
        <v>22.35</v>
      </c>
      <c r="AW177" s="95">
        <f t="shared" si="175"/>
        <v>21.63</v>
      </c>
      <c r="AX177" s="95">
        <f t="shared" si="176"/>
        <v>22.35</v>
      </c>
      <c r="AY177" s="95">
        <f t="shared" si="177"/>
        <v>263.15999999999997</v>
      </c>
      <c r="AZ177" s="95">
        <f t="shared" si="178"/>
        <v>1579.16</v>
      </c>
      <c r="BA177" s="95">
        <f t="shared" si="179"/>
        <v>22.35</v>
      </c>
      <c r="BB177" s="95">
        <f t="shared" si="180"/>
        <v>20.190000000000001</v>
      </c>
      <c r="BC177" s="95">
        <f t="shared" si="181"/>
        <v>22.35</v>
      </c>
      <c r="BD177" s="95">
        <f t="shared" si="182"/>
        <v>21.63</v>
      </c>
      <c r="BE177" s="95">
        <f t="shared" si="183"/>
        <v>22.35</v>
      </c>
      <c r="BF177" s="95">
        <f t="shared" si="184"/>
        <v>21.63</v>
      </c>
      <c r="BG177" s="95">
        <f t="shared" si="185"/>
        <v>22.35</v>
      </c>
      <c r="BH177" s="95">
        <f t="shared" si="186"/>
        <v>22.35</v>
      </c>
      <c r="BI177" s="95">
        <f t="shared" si="187"/>
        <v>21.63</v>
      </c>
      <c r="BJ177" s="95">
        <f t="shared" si="188"/>
        <v>22.35</v>
      </c>
      <c r="BK177" s="95">
        <f t="shared" si="189"/>
        <v>21.63</v>
      </c>
      <c r="BL177" s="95">
        <f t="shared" si="190"/>
        <v>22.35</v>
      </c>
      <c r="BM177" s="95">
        <f t="shared" si="191"/>
        <v>263.15999999999997</v>
      </c>
      <c r="BN177" s="95">
        <f t="shared" si="192"/>
        <v>1842.32</v>
      </c>
      <c r="BO177" s="95">
        <f t="shared" si="193"/>
        <v>22.35</v>
      </c>
      <c r="BP177" s="95">
        <f t="shared" si="194"/>
        <v>20.190000000000001</v>
      </c>
      <c r="BQ177" s="95">
        <f t="shared" si="195"/>
        <v>22.35</v>
      </c>
      <c r="BR177" s="95">
        <f t="shared" si="196"/>
        <v>21.63</v>
      </c>
      <c r="BS177" s="95">
        <f t="shared" si="197"/>
        <v>22.35</v>
      </c>
      <c r="BT177" s="95">
        <f t="shared" si="198"/>
        <v>21.63</v>
      </c>
      <c r="BU177" s="95">
        <f t="shared" si="199"/>
        <v>22.35</v>
      </c>
      <c r="BV177" s="95">
        <f t="shared" si="200"/>
        <v>22.35</v>
      </c>
      <c r="BW177" s="95">
        <f t="shared" si="201"/>
        <v>21.63</v>
      </c>
      <c r="BX177" s="95">
        <f t="shared" si="202"/>
        <v>22.35</v>
      </c>
      <c r="BY177" s="95">
        <f t="shared" si="203"/>
        <v>21.63</v>
      </c>
      <c r="BZ177" s="95">
        <f t="shared" si="204"/>
        <v>22.35</v>
      </c>
      <c r="CA177" s="95">
        <f t="shared" si="205"/>
        <v>263.15999999999997</v>
      </c>
      <c r="CB177" s="95">
        <f t="shared" si="206"/>
        <v>2105.48</v>
      </c>
      <c r="CC177" s="95">
        <f t="shared" si="207"/>
        <v>22.35</v>
      </c>
      <c r="CD177" s="95">
        <f t="shared" si="208"/>
        <v>20.91</v>
      </c>
      <c r="CE177" s="95">
        <f t="shared" si="209"/>
        <v>22.35</v>
      </c>
      <c r="CF177" s="95">
        <f t="shared" si="210"/>
        <v>21.63</v>
      </c>
      <c r="CG177" s="95">
        <f t="shared" si="211"/>
        <v>22.35</v>
      </c>
      <c r="CH177" s="95">
        <f t="shared" si="212"/>
        <v>21.63</v>
      </c>
      <c r="CI177" s="95">
        <f t="shared" si="213"/>
        <v>22.35</v>
      </c>
      <c r="CJ177" s="95">
        <f t="shared" si="214"/>
        <v>22.35</v>
      </c>
      <c r="CK177" s="95">
        <f t="shared" si="215"/>
        <v>21.63</v>
      </c>
      <c r="CL177" s="95">
        <f t="shared" si="216"/>
        <v>22.35</v>
      </c>
      <c r="CM177" s="95">
        <f t="shared" si="217"/>
        <v>21.63</v>
      </c>
      <c r="CN177" s="95">
        <f t="shared" si="218"/>
        <v>22.35</v>
      </c>
      <c r="CO177" s="95">
        <f t="shared" si="219"/>
        <v>263.88</v>
      </c>
      <c r="CP177" s="96">
        <f t="shared" si="220"/>
        <v>2369.36</v>
      </c>
      <c r="CQ177" s="95">
        <f t="shared" si="227"/>
        <v>22.35</v>
      </c>
      <c r="CR177" s="95">
        <f t="shared" si="221"/>
        <v>20.190000000000001</v>
      </c>
      <c r="CS177" s="95">
        <f t="shared" si="228"/>
        <v>22.35</v>
      </c>
      <c r="CT177" s="95">
        <f t="shared" si="229"/>
        <v>21.63</v>
      </c>
      <c r="CU177" s="97">
        <f t="shared" si="230"/>
        <v>22.35</v>
      </c>
      <c r="CV177" s="95">
        <f t="shared" si="231"/>
        <v>21.63</v>
      </c>
      <c r="CW177" s="95">
        <f t="shared" si="222"/>
        <v>22.35</v>
      </c>
      <c r="CX177" s="95">
        <v>16.059999999999999</v>
      </c>
      <c r="CY177" s="95"/>
      <c r="CZ177" s="95"/>
      <c r="DA177" s="95"/>
      <c r="DB177" s="95"/>
      <c r="DC177" s="98">
        <f t="shared" si="223"/>
        <v>168.91</v>
      </c>
      <c r="DD177" s="95">
        <f t="shared" si="224"/>
        <v>2538.27</v>
      </c>
      <c r="DE177" s="95">
        <f t="shared" si="225"/>
        <v>-1076.05</v>
      </c>
    </row>
    <row r="178" spans="2:122" s="99" customFormat="1" ht="12.95" customHeight="1" x14ac:dyDescent="0.2">
      <c r="B178" s="53">
        <v>41144</v>
      </c>
      <c r="C178" s="54" t="s">
        <v>471</v>
      </c>
      <c r="D178" s="55" t="s">
        <v>472</v>
      </c>
      <c r="E178" s="93" t="s">
        <v>182</v>
      </c>
      <c r="F178" s="94" t="s">
        <v>476</v>
      </c>
      <c r="G178" s="25">
        <v>1462.22</v>
      </c>
      <c r="H178" s="25">
        <f t="shared" si="147"/>
        <v>146.22200000000001</v>
      </c>
      <c r="I178" s="25">
        <f t="shared" si="146"/>
        <v>1315.998</v>
      </c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>
        <v>0</v>
      </c>
      <c r="X178" s="25">
        <v>0</v>
      </c>
      <c r="Y178" s="25">
        <v>0</v>
      </c>
      <c r="Z178" s="25">
        <v>0</v>
      </c>
      <c r="AA178" s="25">
        <v>0</v>
      </c>
      <c r="AB178" s="25">
        <v>0</v>
      </c>
      <c r="AC178" s="25">
        <v>0</v>
      </c>
      <c r="AD178" s="25">
        <v>0</v>
      </c>
      <c r="AE178" s="25">
        <f t="shared" si="226"/>
        <v>5.77</v>
      </c>
      <c r="AF178" s="25">
        <f t="shared" si="161"/>
        <v>21.63</v>
      </c>
      <c r="AG178" s="25">
        <f t="shared" si="162"/>
        <v>22.35</v>
      </c>
      <c r="AH178" s="25">
        <f t="shared" si="163"/>
        <v>21.63</v>
      </c>
      <c r="AI178" s="25">
        <f t="shared" si="164"/>
        <v>22.35</v>
      </c>
      <c r="AJ178" s="25"/>
      <c r="AK178" s="25">
        <v>1316</v>
      </c>
      <c r="AL178" s="25">
        <v>1316</v>
      </c>
      <c r="AM178" s="95">
        <f t="shared" si="165"/>
        <v>22.35</v>
      </c>
      <c r="AN178" s="95">
        <f t="shared" si="166"/>
        <v>20.190000000000001</v>
      </c>
      <c r="AO178" s="95">
        <f t="shared" si="167"/>
        <v>22.35</v>
      </c>
      <c r="AP178" s="95">
        <f t="shared" si="168"/>
        <v>21.63</v>
      </c>
      <c r="AQ178" s="95">
        <f t="shared" si="169"/>
        <v>22.35</v>
      </c>
      <c r="AR178" s="95">
        <f t="shared" si="170"/>
        <v>21.63</v>
      </c>
      <c r="AS178" s="95">
        <f t="shared" si="171"/>
        <v>22.35</v>
      </c>
      <c r="AT178" s="95">
        <f t="shared" si="172"/>
        <v>22.35</v>
      </c>
      <c r="AU178" s="95">
        <f t="shared" si="173"/>
        <v>21.63</v>
      </c>
      <c r="AV178" s="95">
        <f t="shared" si="174"/>
        <v>22.35</v>
      </c>
      <c r="AW178" s="95">
        <f t="shared" si="175"/>
        <v>21.63</v>
      </c>
      <c r="AX178" s="95">
        <f t="shared" si="176"/>
        <v>22.35</v>
      </c>
      <c r="AY178" s="95">
        <f t="shared" si="177"/>
        <v>263.15999999999997</v>
      </c>
      <c r="AZ178" s="95">
        <f t="shared" si="178"/>
        <v>1579.16</v>
      </c>
      <c r="BA178" s="95">
        <f t="shared" si="179"/>
        <v>22.35</v>
      </c>
      <c r="BB178" s="95">
        <f t="shared" si="180"/>
        <v>20.190000000000001</v>
      </c>
      <c r="BC178" s="95">
        <f t="shared" si="181"/>
        <v>22.35</v>
      </c>
      <c r="BD178" s="95">
        <f t="shared" si="182"/>
        <v>21.63</v>
      </c>
      <c r="BE178" s="95">
        <f t="shared" si="183"/>
        <v>22.35</v>
      </c>
      <c r="BF178" s="95">
        <f t="shared" si="184"/>
        <v>21.63</v>
      </c>
      <c r="BG178" s="95">
        <f t="shared" si="185"/>
        <v>22.35</v>
      </c>
      <c r="BH178" s="95">
        <f t="shared" si="186"/>
        <v>22.35</v>
      </c>
      <c r="BI178" s="95">
        <f t="shared" si="187"/>
        <v>21.63</v>
      </c>
      <c r="BJ178" s="95">
        <f t="shared" si="188"/>
        <v>22.35</v>
      </c>
      <c r="BK178" s="95">
        <f t="shared" si="189"/>
        <v>21.63</v>
      </c>
      <c r="BL178" s="95">
        <f t="shared" si="190"/>
        <v>22.35</v>
      </c>
      <c r="BM178" s="95">
        <f t="shared" si="191"/>
        <v>263.15999999999997</v>
      </c>
      <c r="BN178" s="95">
        <f t="shared" si="192"/>
        <v>1842.32</v>
      </c>
      <c r="BO178" s="95">
        <f t="shared" si="193"/>
        <v>22.35</v>
      </c>
      <c r="BP178" s="95">
        <f t="shared" si="194"/>
        <v>20.190000000000001</v>
      </c>
      <c r="BQ178" s="95">
        <f t="shared" si="195"/>
        <v>22.35</v>
      </c>
      <c r="BR178" s="95">
        <f t="shared" si="196"/>
        <v>21.63</v>
      </c>
      <c r="BS178" s="95">
        <f t="shared" si="197"/>
        <v>22.35</v>
      </c>
      <c r="BT178" s="95">
        <f t="shared" si="198"/>
        <v>21.63</v>
      </c>
      <c r="BU178" s="95">
        <f t="shared" si="199"/>
        <v>22.35</v>
      </c>
      <c r="BV178" s="95">
        <f t="shared" si="200"/>
        <v>22.35</v>
      </c>
      <c r="BW178" s="95">
        <f t="shared" si="201"/>
        <v>21.63</v>
      </c>
      <c r="BX178" s="95">
        <f t="shared" si="202"/>
        <v>22.35</v>
      </c>
      <c r="BY178" s="95">
        <f t="shared" si="203"/>
        <v>21.63</v>
      </c>
      <c r="BZ178" s="95">
        <f t="shared" si="204"/>
        <v>22.35</v>
      </c>
      <c r="CA178" s="95">
        <f t="shared" si="205"/>
        <v>263.15999999999997</v>
      </c>
      <c r="CB178" s="95">
        <f t="shared" si="206"/>
        <v>2105.48</v>
      </c>
      <c r="CC178" s="95">
        <f t="shared" si="207"/>
        <v>22.35</v>
      </c>
      <c r="CD178" s="95">
        <f t="shared" si="208"/>
        <v>20.91</v>
      </c>
      <c r="CE178" s="95">
        <f t="shared" si="209"/>
        <v>22.35</v>
      </c>
      <c r="CF178" s="95">
        <f t="shared" si="210"/>
        <v>21.63</v>
      </c>
      <c r="CG178" s="95">
        <f t="shared" si="211"/>
        <v>22.35</v>
      </c>
      <c r="CH178" s="95">
        <f t="shared" si="212"/>
        <v>21.63</v>
      </c>
      <c r="CI178" s="95">
        <f t="shared" si="213"/>
        <v>22.35</v>
      </c>
      <c r="CJ178" s="95">
        <f t="shared" si="214"/>
        <v>22.35</v>
      </c>
      <c r="CK178" s="95">
        <f t="shared" si="215"/>
        <v>21.63</v>
      </c>
      <c r="CL178" s="95">
        <f t="shared" si="216"/>
        <v>22.35</v>
      </c>
      <c r="CM178" s="95">
        <f t="shared" si="217"/>
        <v>21.63</v>
      </c>
      <c r="CN178" s="95">
        <f t="shared" si="218"/>
        <v>22.35</v>
      </c>
      <c r="CO178" s="95">
        <f t="shared" si="219"/>
        <v>263.88</v>
      </c>
      <c r="CP178" s="96">
        <f t="shared" si="220"/>
        <v>2369.36</v>
      </c>
      <c r="CQ178" s="95">
        <f t="shared" si="227"/>
        <v>22.35</v>
      </c>
      <c r="CR178" s="95">
        <f t="shared" si="221"/>
        <v>20.190000000000001</v>
      </c>
      <c r="CS178" s="95">
        <f t="shared" si="228"/>
        <v>22.35</v>
      </c>
      <c r="CT178" s="95">
        <f t="shared" si="229"/>
        <v>21.63</v>
      </c>
      <c r="CU178" s="97">
        <f t="shared" si="230"/>
        <v>22.35</v>
      </c>
      <c r="CV178" s="95">
        <f t="shared" si="231"/>
        <v>21.63</v>
      </c>
      <c r="CW178" s="95">
        <f t="shared" si="222"/>
        <v>22.35</v>
      </c>
      <c r="CX178" s="95">
        <v>16.059999999999999</v>
      </c>
      <c r="CY178" s="95"/>
      <c r="CZ178" s="95"/>
      <c r="DA178" s="95"/>
      <c r="DB178" s="95"/>
      <c r="DC178" s="98">
        <f t="shared" si="223"/>
        <v>168.91</v>
      </c>
      <c r="DD178" s="95">
        <f t="shared" si="224"/>
        <v>2538.27</v>
      </c>
      <c r="DE178" s="95">
        <f t="shared" si="225"/>
        <v>-1076.05</v>
      </c>
    </row>
    <row r="179" spans="2:122" s="99" customFormat="1" ht="12.95" customHeight="1" x14ac:dyDescent="0.2">
      <c r="B179" s="53">
        <v>41144</v>
      </c>
      <c r="C179" s="54" t="s">
        <v>471</v>
      </c>
      <c r="D179" s="55" t="s">
        <v>472</v>
      </c>
      <c r="E179" s="93" t="s">
        <v>71</v>
      </c>
      <c r="F179" s="94" t="s">
        <v>477</v>
      </c>
      <c r="G179" s="25">
        <v>1462.22</v>
      </c>
      <c r="H179" s="25">
        <f t="shared" si="147"/>
        <v>146.22200000000001</v>
      </c>
      <c r="I179" s="25">
        <f t="shared" si="146"/>
        <v>1315.998</v>
      </c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>
        <v>0</v>
      </c>
      <c r="X179" s="25">
        <v>0</v>
      </c>
      <c r="Y179" s="25">
        <v>0</v>
      </c>
      <c r="Z179" s="25">
        <v>0</v>
      </c>
      <c r="AA179" s="25">
        <v>0</v>
      </c>
      <c r="AB179" s="25">
        <v>0</v>
      </c>
      <c r="AC179" s="25">
        <v>0</v>
      </c>
      <c r="AD179" s="25">
        <v>0</v>
      </c>
      <c r="AE179" s="25">
        <f t="shared" si="226"/>
        <v>5.77</v>
      </c>
      <c r="AF179" s="25">
        <f t="shared" si="161"/>
        <v>21.63</v>
      </c>
      <c r="AG179" s="25">
        <f t="shared" si="162"/>
        <v>22.35</v>
      </c>
      <c r="AH179" s="25">
        <f t="shared" si="163"/>
        <v>21.63</v>
      </c>
      <c r="AI179" s="25">
        <f t="shared" si="164"/>
        <v>22.35</v>
      </c>
      <c r="AJ179" s="25"/>
      <c r="AK179" s="25">
        <v>1316</v>
      </c>
      <c r="AL179" s="25">
        <v>1316</v>
      </c>
      <c r="AM179" s="95">
        <f t="shared" si="165"/>
        <v>22.35</v>
      </c>
      <c r="AN179" s="95">
        <f t="shared" si="166"/>
        <v>20.190000000000001</v>
      </c>
      <c r="AO179" s="95">
        <f t="shared" si="167"/>
        <v>22.35</v>
      </c>
      <c r="AP179" s="95">
        <f t="shared" si="168"/>
        <v>21.63</v>
      </c>
      <c r="AQ179" s="95">
        <f t="shared" si="169"/>
        <v>22.35</v>
      </c>
      <c r="AR179" s="95">
        <f t="shared" si="170"/>
        <v>21.63</v>
      </c>
      <c r="AS179" s="95">
        <f t="shared" si="171"/>
        <v>22.35</v>
      </c>
      <c r="AT179" s="95">
        <f t="shared" si="172"/>
        <v>22.35</v>
      </c>
      <c r="AU179" s="95">
        <f t="shared" si="173"/>
        <v>21.63</v>
      </c>
      <c r="AV179" s="95">
        <f t="shared" si="174"/>
        <v>22.35</v>
      </c>
      <c r="AW179" s="95">
        <f t="shared" si="175"/>
        <v>21.63</v>
      </c>
      <c r="AX179" s="95">
        <f t="shared" si="176"/>
        <v>22.35</v>
      </c>
      <c r="AY179" s="95">
        <f t="shared" si="177"/>
        <v>263.15999999999997</v>
      </c>
      <c r="AZ179" s="95">
        <f t="shared" si="178"/>
        <v>1579.16</v>
      </c>
      <c r="BA179" s="95">
        <f t="shared" si="179"/>
        <v>22.35</v>
      </c>
      <c r="BB179" s="95">
        <f t="shared" si="180"/>
        <v>20.190000000000001</v>
      </c>
      <c r="BC179" s="95">
        <f t="shared" si="181"/>
        <v>22.35</v>
      </c>
      <c r="BD179" s="95">
        <f t="shared" si="182"/>
        <v>21.63</v>
      </c>
      <c r="BE179" s="95">
        <f t="shared" si="183"/>
        <v>22.35</v>
      </c>
      <c r="BF179" s="95">
        <f t="shared" si="184"/>
        <v>21.63</v>
      </c>
      <c r="BG179" s="95">
        <f t="shared" si="185"/>
        <v>22.35</v>
      </c>
      <c r="BH179" s="95">
        <f t="shared" si="186"/>
        <v>22.35</v>
      </c>
      <c r="BI179" s="95">
        <f t="shared" si="187"/>
        <v>21.63</v>
      </c>
      <c r="BJ179" s="95">
        <f t="shared" si="188"/>
        <v>22.35</v>
      </c>
      <c r="BK179" s="95">
        <f t="shared" si="189"/>
        <v>21.63</v>
      </c>
      <c r="BL179" s="95">
        <f t="shared" si="190"/>
        <v>22.35</v>
      </c>
      <c r="BM179" s="95">
        <f t="shared" si="191"/>
        <v>263.15999999999997</v>
      </c>
      <c r="BN179" s="95">
        <f t="shared" si="192"/>
        <v>1842.32</v>
      </c>
      <c r="BO179" s="95">
        <f t="shared" si="193"/>
        <v>22.35</v>
      </c>
      <c r="BP179" s="95">
        <f t="shared" si="194"/>
        <v>20.190000000000001</v>
      </c>
      <c r="BQ179" s="95">
        <f t="shared" si="195"/>
        <v>22.35</v>
      </c>
      <c r="BR179" s="95">
        <f t="shared" si="196"/>
        <v>21.63</v>
      </c>
      <c r="BS179" s="95">
        <f t="shared" si="197"/>
        <v>22.35</v>
      </c>
      <c r="BT179" s="95">
        <f t="shared" si="198"/>
        <v>21.63</v>
      </c>
      <c r="BU179" s="95">
        <f t="shared" si="199"/>
        <v>22.35</v>
      </c>
      <c r="BV179" s="95">
        <f t="shared" si="200"/>
        <v>22.35</v>
      </c>
      <c r="BW179" s="95">
        <f t="shared" si="201"/>
        <v>21.63</v>
      </c>
      <c r="BX179" s="95">
        <f t="shared" si="202"/>
        <v>22.35</v>
      </c>
      <c r="BY179" s="95">
        <f t="shared" si="203"/>
        <v>21.63</v>
      </c>
      <c r="BZ179" s="95">
        <f t="shared" si="204"/>
        <v>22.35</v>
      </c>
      <c r="CA179" s="95">
        <f t="shared" si="205"/>
        <v>263.15999999999997</v>
      </c>
      <c r="CB179" s="95">
        <f t="shared" si="206"/>
        <v>2105.48</v>
      </c>
      <c r="CC179" s="95">
        <f t="shared" si="207"/>
        <v>22.35</v>
      </c>
      <c r="CD179" s="95">
        <f t="shared" si="208"/>
        <v>20.91</v>
      </c>
      <c r="CE179" s="95">
        <f t="shared" si="209"/>
        <v>22.35</v>
      </c>
      <c r="CF179" s="95">
        <f t="shared" si="210"/>
        <v>21.63</v>
      </c>
      <c r="CG179" s="95">
        <f t="shared" si="211"/>
        <v>22.35</v>
      </c>
      <c r="CH179" s="95">
        <f t="shared" si="212"/>
        <v>21.63</v>
      </c>
      <c r="CI179" s="95">
        <f t="shared" si="213"/>
        <v>22.35</v>
      </c>
      <c r="CJ179" s="95">
        <f t="shared" si="214"/>
        <v>22.35</v>
      </c>
      <c r="CK179" s="95">
        <f t="shared" si="215"/>
        <v>21.63</v>
      </c>
      <c r="CL179" s="95">
        <f t="shared" si="216"/>
        <v>22.35</v>
      </c>
      <c r="CM179" s="95">
        <f t="shared" si="217"/>
        <v>21.63</v>
      </c>
      <c r="CN179" s="95">
        <f t="shared" si="218"/>
        <v>22.35</v>
      </c>
      <c r="CO179" s="95">
        <f t="shared" si="219"/>
        <v>263.88</v>
      </c>
      <c r="CP179" s="96">
        <f t="shared" si="220"/>
        <v>2369.36</v>
      </c>
      <c r="CQ179" s="95">
        <f t="shared" si="227"/>
        <v>22.35</v>
      </c>
      <c r="CR179" s="95">
        <f t="shared" si="221"/>
        <v>20.190000000000001</v>
      </c>
      <c r="CS179" s="95">
        <f t="shared" si="228"/>
        <v>22.35</v>
      </c>
      <c r="CT179" s="95">
        <f t="shared" si="229"/>
        <v>21.63</v>
      </c>
      <c r="CU179" s="97">
        <f t="shared" si="230"/>
        <v>22.35</v>
      </c>
      <c r="CV179" s="95">
        <f t="shared" si="231"/>
        <v>21.63</v>
      </c>
      <c r="CW179" s="95">
        <f t="shared" si="222"/>
        <v>22.35</v>
      </c>
      <c r="CX179" s="95">
        <v>16.059999999999999</v>
      </c>
      <c r="CY179" s="95"/>
      <c r="CZ179" s="95"/>
      <c r="DA179" s="95"/>
      <c r="DB179" s="95"/>
      <c r="DC179" s="98">
        <f t="shared" si="223"/>
        <v>168.91</v>
      </c>
      <c r="DD179" s="95">
        <f t="shared" si="224"/>
        <v>2538.27</v>
      </c>
      <c r="DE179" s="95">
        <f t="shared" si="225"/>
        <v>-1076.05</v>
      </c>
    </row>
    <row r="180" spans="2:122" s="99" customFormat="1" ht="12.95" customHeight="1" x14ac:dyDescent="0.2">
      <c r="B180" s="53">
        <v>41144</v>
      </c>
      <c r="C180" s="54" t="s">
        <v>471</v>
      </c>
      <c r="D180" s="55" t="s">
        <v>472</v>
      </c>
      <c r="E180" s="93" t="s">
        <v>437</v>
      </c>
      <c r="F180" s="94" t="s">
        <v>478</v>
      </c>
      <c r="G180" s="25">
        <v>1462.22</v>
      </c>
      <c r="H180" s="25">
        <f t="shared" si="147"/>
        <v>146.22200000000001</v>
      </c>
      <c r="I180" s="25">
        <f t="shared" si="146"/>
        <v>1315.998</v>
      </c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>
        <v>0</v>
      </c>
      <c r="X180" s="25">
        <v>0</v>
      </c>
      <c r="Y180" s="25">
        <v>0</v>
      </c>
      <c r="Z180" s="25">
        <v>0</v>
      </c>
      <c r="AA180" s="25">
        <v>0</v>
      </c>
      <c r="AB180" s="25">
        <v>0</v>
      </c>
      <c r="AC180" s="25">
        <v>0</v>
      </c>
      <c r="AD180" s="25">
        <v>0</v>
      </c>
      <c r="AE180" s="25">
        <f t="shared" si="226"/>
        <v>5.77</v>
      </c>
      <c r="AF180" s="25">
        <f t="shared" si="161"/>
        <v>21.63</v>
      </c>
      <c r="AG180" s="25">
        <f t="shared" si="162"/>
        <v>22.35</v>
      </c>
      <c r="AH180" s="25">
        <f t="shared" si="163"/>
        <v>21.63</v>
      </c>
      <c r="AI180" s="25">
        <f t="shared" si="164"/>
        <v>22.35</v>
      </c>
      <c r="AJ180" s="25"/>
      <c r="AK180" s="25">
        <v>1316</v>
      </c>
      <c r="AL180" s="25">
        <v>1316</v>
      </c>
      <c r="AM180" s="95">
        <f t="shared" si="165"/>
        <v>22.35</v>
      </c>
      <c r="AN180" s="95">
        <f t="shared" si="166"/>
        <v>20.190000000000001</v>
      </c>
      <c r="AO180" s="95">
        <f t="shared" si="167"/>
        <v>22.35</v>
      </c>
      <c r="AP180" s="95">
        <f t="shared" si="168"/>
        <v>21.63</v>
      </c>
      <c r="AQ180" s="95">
        <f t="shared" si="169"/>
        <v>22.35</v>
      </c>
      <c r="AR180" s="95">
        <f t="shared" si="170"/>
        <v>21.63</v>
      </c>
      <c r="AS180" s="95">
        <f t="shared" si="171"/>
        <v>22.35</v>
      </c>
      <c r="AT180" s="95">
        <f t="shared" si="172"/>
        <v>22.35</v>
      </c>
      <c r="AU180" s="95">
        <f t="shared" si="173"/>
        <v>21.63</v>
      </c>
      <c r="AV180" s="95">
        <f t="shared" si="174"/>
        <v>22.35</v>
      </c>
      <c r="AW180" s="95">
        <f t="shared" si="175"/>
        <v>21.63</v>
      </c>
      <c r="AX180" s="95">
        <f t="shared" si="176"/>
        <v>22.35</v>
      </c>
      <c r="AY180" s="95">
        <f t="shared" si="177"/>
        <v>263.15999999999997</v>
      </c>
      <c r="AZ180" s="95">
        <f t="shared" si="178"/>
        <v>1579.16</v>
      </c>
      <c r="BA180" s="95">
        <f t="shared" si="179"/>
        <v>22.35</v>
      </c>
      <c r="BB180" s="95">
        <f t="shared" si="180"/>
        <v>20.190000000000001</v>
      </c>
      <c r="BC180" s="95">
        <f t="shared" si="181"/>
        <v>22.35</v>
      </c>
      <c r="BD180" s="95">
        <f t="shared" si="182"/>
        <v>21.63</v>
      </c>
      <c r="BE180" s="95">
        <f t="shared" si="183"/>
        <v>22.35</v>
      </c>
      <c r="BF180" s="95">
        <f t="shared" si="184"/>
        <v>21.63</v>
      </c>
      <c r="BG180" s="95">
        <f t="shared" si="185"/>
        <v>22.35</v>
      </c>
      <c r="BH180" s="95">
        <f t="shared" si="186"/>
        <v>22.35</v>
      </c>
      <c r="BI180" s="95">
        <f t="shared" si="187"/>
        <v>21.63</v>
      </c>
      <c r="BJ180" s="95">
        <f t="shared" si="188"/>
        <v>22.35</v>
      </c>
      <c r="BK180" s="95">
        <f t="shared" si="189"/>
        <v>21.63</v>
      </c>
      <c r="BL180" s="95">
        <f t="shared" si="190"/>
        <v>22.35</v>
      </c>
      <c r="BM180" s="95">
        <f t="shared" si="191"/>
        <v>263.15999999999997</v>
      </c>
      <c r="BN180" s="95">
        <f t="shared" si="192"/>
        <v>1842.32</v>
      </c>
      <c r="BO180" s="95">
        <f t="shared" si="193"/>
        <v>22.35</v>
      </c>
      <c r="BP180" s="95">
        <f t="shared" si="194"/>
        <v>20.190000000000001</v>
      </c>
      <c r="BQ180" s="95">
        <f t="shared" si="195"/>
        <v>22.35</v>
      </c>
      <c r="BR180" s="95">
        <f t="shared" si="196"/>
        <v>21.63</v>
      </c>
      <c r="BS180" s="95">
        <f t="shared" si="197"/>
        <v>22.35</v>
      </c>
      <c r="BT180" s="95">
        <f t="shared" si="198"/>
        <v>21.63</v>
      </c>
      <c r="BU180" s="95">
        <f t="shared" si="199"/>
        <v>22.35</v>
      </c>
      <c r="BV180" s="95">
        <f t="shared" si="200"/>
        <v>22.35</v>
      </c>
      <c r="BW180" s="95">
        <f t="shared" si="201"/>
        <v>21.63</v>
      </c>
      <c r="BX180" s="95">
        <f t="shared" si="202"/>
        <v>22.35</v>
      </c>
      <c r="BY180" s="95">
        <f t="shared" si="203"/>
        <v>21.63</v>
      </c>
      <c r="BZ180" s="95">
        <f t="shared" si="204"/>
        <v>22.35</v>
      </c>
      <c r="CA180" s="95">
        <f t="shared" si="205"/>
        <v>263.15999999999997</v>
      </c>
      <c r="CB180" s="95">
        <f t="shared" si="206"/>
        <v>2105.48</v>
      </c>
      <c r="CC180" s="95">
        <f t="shared" si="207"/>
        <v>22.35</v>
      </c>
      <c r="CD180" s="95">
        <f t="shared" si="208"/>
        <v>20.91</v>
      </c>
      <c r="CE180" s="95">
        <f t="shared" si="209"/>
        <v>22.35</v>
      </c>
      <c r="CF180" s="95">
        <f t="shared" si="210"/>
        <v>21.63</v>
      </c>
      <c r="CG180" s="95">
        <f t="shared" si="211"/>
        <v>22.35</v>
      </c>
      <c r="CH180" s="95">
        <f t="shared" si="212"/>
        <v>21.63</v>
      </c>
      <c r="CI180" s="95">
        <f t="shared" si="213"/>
        <v>22.35</v>
      </c>
      <c r="CJ180" s="95">
        <f t="shared" si="214"/>
        <v>22.35</v>
      </c>
      <c r="CK180" s="95">
        <f t="shared" si="215"/>
        <v>21.63</v>
      </c>
      <c r="CL180" s="95">
        <f t="shared" si="216"/>
        <v>22.35</v>
      </c>
      <c r="CM180" s="95">
        <f t="shared" si="217"/>
        <v>21.63</v>
      </c>
      <c r="CN180" s="95">
        <f t="shared" si="218"/>
        <v>22.35</v>
      </c>
      <c r="CO180" s="95">
        <f t="shared" si="219"/>
        <v>263.88</v>
      </c>
      <c r="CP180" s="96">
        <f t="shared" si="220"/>
        <v>2369.36</v>
      </c>
      <c r="CQ180" s="95">
        <f t="shared" si="227"/>
        <v>22.35</v>
      </c>
      <c r="CR180" s="95">
        <f t="shared" si="221"/>
        <v>20.190000000000001</v>
      </c>
      <c r="CS180" s="95">
        <f t="shared" si="228"/>
        <v>22.35</v>
      </c>
      <c r="CT180" s="95">
        <f t="shared" si="229"/>
        <v>21.63</v>
      </c>
      <c r="CU180" s="97">
        <f t="shared" si="230"/>
        <v>22.35</v>
      </c>
      <c r="CV180" s="95">
        <f t="shared" si="231"/>
        <v>21.63</v>
      </c>
      <c r="CW180" s="95">
        <f t="shared" si="222"/>
        <v>22.35</v>
      </c>
      <c r="CX180" s="95">
        <v>16.059999999999999</v>
      </c>
      <c r="CY180" s="95"/>
      <c r="CZ180" s="95"/>
      <c r="DA180" s="95"/>
      <c r="DB180" s="95"/>
      <c r="DC180" s="98">
        <f t="shared" si="223"/>
        <v>168.91</v>
      </c>
      <c r="DD180" s="95">
        <f t="shared" si="224"/>
        <v>2538.27</v>
      </c>
      <c r="DE180" s="95">
        <f t="shared" si="225"/>
        <v>-1076.05</v>
      </c>
    </row>
    <row r="181" spans="2:122" s="99" customFormat="1" ht="12.95" customHeight="1" x14ac:dyDescent="0.2">
      <c r="B181" s="53">
        <v>41144</v>
      </c>
      <c r="C181" s="54" t="s">
        <v>471</v>
      </c>
      <c r="D181" s="55" t="s">
        <v>472</v>
      </c>
      <c r="E181" s="93" t="s">
        <v>437</v>
      </c>
      <c r="F181" s="94" t="s">
        <v>479</v>
      </c>
      <c r="G181" s="25">
        <v>1462.22</v>
      </c>
      <c r="H181" s="25">
        <f t="shared" si="147"/>
        <v>146.22200000000001</v>
      </c>
      <c r="I181" s="25">
        <f t="shared" si="146"/>
        <v>1315.998</v>
      </c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>
        <v>0</v>
      </c>
      <c r="X181" s="25">
        <v>0</v>
      </c>
      <c r="Y181" s="25">
        <v>0</v>
      </c>
      <c r="Z181" s="25">
        <v>0</v>
      </c>
      <c r="AA181" s="25">
        <v>0</v>
      </c>
      <c r="AB181" s="25">
        <v>0</v>
      </c>
      <c r="AC181" s="25">
        <v>0</v>
      </c>
      <c r="AD181" s="25">
        <v>0</v>
      </c>
      <c r="AE181" s="25">
        <f t="shared" si="226"/>
        <v>5.77</v>
      </c>
      <c r="AF181" s="25">
        <f t="shared" si="161"/>
        <v>21.63</v>
      </c>
      <c r="AG181" s="25">
        <f t="shared" si="162"/>
        <v>22.35</v>
      </c>
      <c r="AH181" s="25">
        <f t="shared" si="163"/>
        <v>21.63</v>
      </c>
      <c r="AI181" s="25">
        <f t="shared" si="164"/>
        <v>22.35</v>
      </c>
      <c r="AJ181" s="25"/>
      <c r="AK181" s="25">
        <v>1316</v>
      </c>
      <c r="AL181" s="25">
        <v>1316</v>
      </c>
      <c r="AM181" s="95">
        <f t="shared" si="165"/>
        <v>22.35</v>
      </c>
      <c r="AN181" s="95">
        <f t="shared" si="166"/>
        <v>20.190000000000001</v>
      </c>
      <c r="AO181" s="95">
        <f t="shared" si="167"/>
        <v>22.35</v>
      </c>
      <c r="AP181" s="95">
        <f t="shared" si="168"/>
        <v>21.63</v>
      </c>
      <c r="AQ181" s="95">
        <f t="shared" si="169"/>
        <v>22.35</v>
      </c>
      <c r="AR181" s="95">
        <f t="shared" si="170"/>
        <v>21.63</v>
      </c>
      <c r="AS181" s="95">
        <f t="shared" si="171"/>
        <v>22.35</v>
      </c>
      <c r="AT181" s="95">
        <f t="shared" si="172"/>
        <v>22.35</v>
      </c>
      <c r="AU181" s="95">
        <f t="shared" si="173"/>
        <v>21.63</v>
      </c>
      <c r="AV181" s="95">
        <f t="shared" si="174"/>
        <v>22.35</v>
      </c>
      <c r="AW181" s="95">
        <f t="shared" si="175"/>
        <v>21.63</v>
      </c>
      <c r="AX181" s="95">
        <f t="shared" si="176"/>
        <v>22.35</v>
      </c>
      <c r="AY181" s="95">
        <f t="shared" si="177"/>
        <v>263.15999999999997</v>
      </c>
      <c r="AZ181" s="95">
        <f t="shared" si="178"/>
        <v>1579.16</v>
      </c>
      <c r="BA181" s="95">
        <f t="shared" si="179"/>
        <v>22.35</v>
      </c>
      <c r="BB181" s="95">
        <f t="shared" si="180"/>
        <v>20.190000000000001</v>
      </c>
      <c r="BC181" s="95">
        <f t="shared" si="181"/>
        <v>22.35</v>
      </c>
      <c r="BD181" s="95">
        <f t="shared" si="182"/>
        <v>21.63</v>
      </c>
      <c r="BE181" s="95">
        <f t="shared" si="183"/>
        <v>22.35</v>
      </c>
      <c r="BF181" s="95">
        <f t="shared" si="184"/>
        <v>21.63</v>
      </c>
      <c r="BG181" s="95">
        <f t="shared" si="185"/>
        <v>22.35</v>
      </c>
      <c r="BH181" s="95">
        <f t="shared" si="186"/>
        <v>22.35</v>
      </c>
      <c r="BI181" s="95">
        <f t="shared" si="187"/>
        <v>21.63</v>
      </c>
      <c r="BJ181" s="95">
        <f t="shared" si="188"/>
        <v>22.35</v>
      </c>
      <c r="BK181" s="95">
        <f t="shared" si="189"/>
        <v>21.63</v>
      </c>
      <c r="BL181" s="95">
        <f t="shared" si="190"/>
        <v>22.35</v>
      </c>
      <c r="BM181" s="95">
        <f t="shared" si="191"/>
        <v>263.15999999999997</v>
      </c>
      <c r="BN181" s="95">
        <f t="shared" si="192"/>
        <v>1842.32</v>
      </c>
      <c r="BO181" s="95">
        <f t="shared" si="193"/>
        <v>22.35</v>
      </c>
      <c r="BP181" s="95">
        <f t="shared" si="194"/>
        <v>20.190000000000001</v>
      </c>
      <c r="BQ181" s="95">
        <f t="shared" si="195"/>
        <v>22.35</v>
      </c>
      <c r="BR181" s="95">
        <f t="shared" si="196"/>
        <v>21.63</v>
      </c>
      <c r="BS181" s="95">
        <f t="shared" si="197"/>
        <v>22.35</v>
      </c>
      <c r="BT181" s="95">
        <f t="shared" si="198"/>
        <v>21.63</v>
      </c>
      <c r="BU181" s="95">
        <f t="shared" si="199"/>
        <v>22.35</v>
      </c>
      <c r="BV181" s="95">
        <f t="shared" si="200"/>
        <v>22.35</v>
      </c>
      <c r="BW181" s="95">
        <f t="shared" si="201"/>
        <v>21.63</v>
      </c>
      <c r="BX181" s="95">
        <f t="shared" si="202"/>
        <v>22.35</v>
      </c>
      <c r="BY181" s="95">
        <f t="shared" si="203"/>
        <v>21.63</v>
      </c>
      <c r="BZ181" s="95">
        <f t="shared" si="204"/>
        <v>22.35</v>
      </c>
      <c r="CA181" s="95">
        <f t="shared" si="205"/>
        <v>263.15999999999997</v>
      </c>
      <c r="CB181" s="95">
        <f t="shared" si="206"/>
        <v>2105.48</v>
      </c>
      <c r="CC181" s="95">
        <f t="shared" si="207"/>
        <v>22.35</v>
      </c>
      <c r="CD181" s="95">
        <f t="shared" si="208"/>
        <v>20.91</v>
      </c>
      <c r="CE181" s="95">
        <f t="shared" si="209"/>
        <v>22.35</v>
      </c>
      <c r="CF181" s="95">
        <f t="shared" si="210"/>
        <v>21.63</v>
      </c>
      <c r="CG181" s="95">
        <f t="shared" si="211"/>
        <v>22.35</v>
      </c>
      <c r="CH181" s="95">
        <f t="shared" si="212"/>
        <v>21.63</v>
      </c>
      <c r="CI181" s="95">
        <f t="shared" si="213"/>
        <v>22.35</v>
      </c>
      <c r="CJ181" s="95">
        <f t="shared" si="214"/>
        <v>22.35</v>
      </c>
      <c r="CK181" s="95">
        <f t="shared" si="215"/>
        <v>21.63</v>
      </c>
      <c r="CL181" s="95">
        <f t="shared" si="216"/>
        <v>22.35</v>
      </c>
      <c r="CM181" s="95">
        <f t="shared" si="217"/>
        <v>21.63</v>
      </c>
      <c r="CN181" s="95">
        <f t="shared" si="218"/>
        <v>22.35</v>
      </c>
      <c r="CO181" s="95">
        <f t="shared" si="219"/>
        <v>263.88</v>
      </c>
      <c r="CP181" s="96">
        <f t="shared" si="220"/>
        <v>2369.36</v>
      </c>
      <c r="CQ181" s="95">
        <f t="shared" si="227"/>
        <v>22.35</v>
      </c>
      <c r="CR181" s="95">
        <f t="shared" si="221"/>
        <v>20.190000000000001</v>
      </c>
      <c r="CS181" s="95">
        <f t="shared" si="228"/>
        <v>22.35</v>
      </c>
      <c r="CT181" s="95">
        <f t="shared" si="229"/>
        <v>21.63</v>
      </c>
      <c r="CU181" s="97">
        <f t="shared" si="230"/>
        <v>22.35</v>
      </c>
      <c r="CV181" s="95">
        <f t="shared" si="231"/>
        <v>21.63</v>
      </c>
      <c r="CW181" s="95">
        <f t="shared" si="222"/>
        <v>22.35</v>
      </c>
      <c r="CX181" s="95">
        <v>16.059999999999999</v>
      </c>
      <c r="CY181" s="95"/>
      <c r="CZ181" s="95"/>
      <c r="DA181" s="95"/>
      <c r="DB181" s="95"/>
      <c r="DC181" s="98">
        <f t="shared" si="223"/>
        <v>168.91</v>
      </c>
      <c r="DD181" s="95">
        <f t="shared" si="224"/>
        <v>2538.27</v>
      </c>
      <c r="DE181" s="95">
        <f t="shared" si="225"/>
        <v>-1076.05</v>
      </c>
    </row>
    <row r="182" spans="2:122" s="99" customFormat="1" ht="12.95" customHeight="1" x14ac:dyDescent="0.2">
      <c r="B182" s="53">
        <v>41144</v>
      </c>
      <c r="C182" s="54" t="s">
        <v>471</v>
      </c>
      <c r="D182" s="55" t="s">
        <v>472</v>
      </c>
      <c r="E182" s="93" t="s">
        <v>480</v>
      </c>
      <c r="F182" s="94" t="s">
        <v>481</v>
      </c>
      <c r="G182" s="25">
        <v>1462.22</v>
      </c>
      <c r="H182" s="25">
        <f t="shared" si="147"/>
        <v>146.22200000000001</v>
      </c>
      <c r="I182" s="25">
        <f t="shared" si="146"/>
        <v>1315.998</v>
      </c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>
        <v>0</v>
      </c>
      <c r="X182" s="25">
        <v>0</v>
      </c>
      <c r="Y182" s="25">
        <v>0</v>
      </c>
      <c r="Z182" s="25">
        <v>0</v>
      </c>
      <c r="AA182" s="25">
        <v>0</v>
      </c>
      <c r="AB182" s="25">
        <v>0</v>
      </c>
      <c r="AC182" s="25">
        <v>0</v>
      </c>
      <c r="AD182" s="25">
        <v>0</v>
      </c>
      <c r="AE182" s="25">
        <f t="shared" si="226"/>
        <v>5.77</v>
      </c>
      <c r="AF182" s="25">
        <f t="shared" si="161"/>
        <v>21.63</v>
      </c>
      <c r="AG182" s="25">
        <f t="shared" si="162"/>
        <v>22.35</v>
      </c>
      <c r="AH182" s="25">
        <f t="shared" si="163"/>
        <v>21.63</v>
      </c>
      <c r="AI182" s="25">
        <f t="shared" si="164"/>
        <v>22.35</v>
      </c>
      <c r="AJ182" s="25"/>
      <c r="AK182" s="25">
        <v>1316</v>
      </c>
      <c r="AL182" s="25">
        <v>1316</v>
      </c>
      <c r="AM182" s="95">
        <f t="shared" si="165"/>
        <v>22.35</v>
      </c>
      <c r="AN182" s="95">
        <f t="shared" si="166"/>
        <v>20.190000000000001</v>
      </c>
      <c r="AO182" s="95">
        <f t="shared" si="167"/>
        <v>22.35</v>
      </c>
      <c r="AP182" s="95">
        <f t="shared" si="168"/>
        <v>21.63</v>
      </c>
      <c r="AQ182" s="95">
        <f t="shared" si="169"/>
        <v>22.35</v>
      </c>
      <c r="AR182" s="95">
        <f t="shared" si="170"/>
        <v>21.63</v>
      </c>
      <c r="AS182" s="95">
        <f t="shared" si="171"/>
        <v>22.35</v>
      </c>
      <c r="AT182" s="95">
        <f t="shared" si="172"/>
        <v>22.35</v>
      </c>
      <c r="AU182" s="95">
        <f t="shared" si="173"/>
        <v>21.63</v>
      </c>
      <c r="AV182" s="95">
        <f t="shared" si="174"/>
        <v>22.35</v>
      </c>
      <c r="AW182" s="95">
        <f t="shared" si="175"/>
        <v>21.63</v>
      </c>
      <c r="AX182" s="95">
        <f t="shared" si="176"/>
        <v>22.35</v>
      </c>
      <c r="AY182" s="95">
        <f t="shared" si="177"/>
        <v>263.15999999999997</v>
      </c>
      <c r="AZ182" s="95">
        <f t="shared" si="178"/>
        <v>1579.16</v>
      </c>
      <c r="BA182" s="95">
        <f t="shared" si="179"/>
        <v>22.35</v>
      </c>
      <c r="BB182" s="95">
        <f t="shared" si="180"/>
        <v>20.190000000000001</v>
      </c>
      <c r="BC182" s="95">
        <f t="shared" si="181"/>
        <v>22.35</v>
      </c>
      <c r="BD182" s="95">
        <f t="shared" si="182"/>
        <v>21.63</v>
      </c>
      <c r="BE182" s="95">
        <f t="shared" si="183"/>
        <v>22.35</v>
      </c>
      <c r="BF182" s="95">
        <f t="shared" si="184"/>
        <v>21.63</v>
      </c>
      <c r="BG182" s="95">
        <f t="shared" si="185"/>
        <v>22.35</v>
      </c>
      <c r="BH182" s="95">
        <f t="shared" si="186"/>
        <v>22.35</v>
      </c>
      <c r="BI182" s="95">
        <f t="shared" si="187"/>
        <v>21.63</v>
      </c>
      <c r="BJ182" s="95">
        <f t="shared" si="188"/>
        <v>22.35</v>
      </c>
      <c r="BK182" s="95">
        <f t="shared" si="189"/>
        <v>21.63</v>
      </c>
      <c r="BL182" s="95">
        <f t="shared" si="190"/>
        <v>22.35</v>
      </c>
      <c r="BM182" s="95">
        <f t="shared" si="191"/>
        <v>263.15999999999997</v>
      </c>
      <c r="BN182" s="95">
        <f t="shared" si="192"/>
        <v>1842.32</v>
      </c>
      <c r="BO182" s="95">
        <f t="shared" si="193"/>
        <v>22.35</v>
      </c>
      <c r="BP182" s="95">
        <f t="shared" si="194"/>
        <v>20.190000000000001</v>
      </c>
      <c r="BQ182" s="95">
        <f t="shared" si="195"/>
        <v>22.35</v>
      </c>
      <c r="BR182" s="95">
        <f t="shared" si="196"/>
        <v>21.63</v>
      </c>
      <c r="BS182" s="95">
        <f t="shared" si="197"/>
        <v>22.35</v>
      </c>
      <c r="BT182" s="95">
        <f t="shared" si="198"/>
        <v>21.63</v>
      </c>
      <c r="BU182" s="95">
        <f t="shared" si="199"/>
        <v>22.35</v>
      </c>
      <c r="BV182" s="95">
        <f t="shared" si="200"/>
        <v>22.35</v>
      </c>
      <c r="BW182" s="95">
        <f t="shared" si="201"/>
        <v>21.63</v>
      </c>
      <c r="BX182" s="95">
        <f t="shared" si="202"/>
        <v>22.35</v>
      </c>
      <c r="BY182" s="95">
        <f t="shared" si="203"/>
        <v>21.63</v>
      </c>
      <c r="BZ182" s="95">
        <f t="shared" si="204"/>
        <v>22.35</v>
      </c>
      <c r="CA182" s="95">
        <f t="shared" si="205"/>
        <v>263.15999999999997</v>
      </c>
      <c r="CB182" s="95">
        <f t="shared" si="206"/>
        <v>2105.48</v>
      </c>
      <c r="CC182" s="95">
        <f t="shared" si="207"/>
        <v>22.35</v>
      </c>
      <c r="CD182" s="95">
        <f t="shared" si="208"/>
        <v>20.91</v>
      </c>
      <c r="CE182" s="95">
        <f t="shared" si="209"/>
        <v>22.35</v>
      </c>
      <c r="CF182" s="95">
        <f t="shared" si="210"/>
        <v>21.63</v>
      </c>
      <c r="CG182" s="95">
        <f t="shared" si="211"/>
        <v>22.35</v>
      </c>
      <c r="CH182" s="95">
        <f t="shared" si="212"/>
        <v>21.63</v>
      </c>
      <c r="CI182" s="95">
        <f t="shared" si="213"/>
        <v>22.35</v>
      </c>
      <c r="CJ182" s="95">
        <f t="shared" si="214"/>
        <v>22.35</v>
      </c>
      <c r="CK182" s="95">
        <f t="shared" si="215"/>
        <v>21.63</v>
      </c>
      <c r="CL182" s="95">
        <f t="shared" si="216"/>
        <v>22.35</v>
      </c>
      <c r="CM182" s="95">
        <f t="shared" si="217"/>
        <v>21.63</v>
      </c>
      <c r="CN182" s="95">
        <f t="shared" si="218"/>
        <v>22.35</v>
      </c>
      <c r="CO182" s="95">
        <f t="shared" si="219"/>
        <v>263.88</v>
      </c>
      <c r="CP182" s="96">
        <f t="shared" si="220"/>
        <v>2369.36</v>
      </c>
      <c r="CQ182" s="95">
        <f t="shared" si="227"/>
        <v>22.35</v>
      </c>
      <c r="CR182" s="95">
        <f t="shared" si="221"/>
        <v>20.190000000000001</v>
      </c>
      <c r="CS182" s="95">
        <f t="shared" si="228"/>
        <v>22.35</v>
      </c>
      <c r="CT182" s="95">
        <f t="shared" si="229"/>
        <v>21.63</v>
      </c>
      <c r="CU182" s="97">
        <f t="shared" si="230"/>
        <v>22.35</v>
      </c>
      <c r="CV182" s="95">
        <f t="shared" si="231"/>
        <v>21.63</v>
      </c>
      <c r="CW182" s="95">
        <f t="shared" si="222"/>
        <v>22.35</v>
      </c>
      <c r="CX182" s="95">
        <v>16.059999999999999</v>
      </c>
      <c r="CY182" s="95"/>
      <c r="CZ182" s="95"/>
      <c r="DA182" s="95"/>
      <c r="DB182" s="95"/>
      <c r="DC182" s="98">
        <f t="shared" si="223"/>
        <v>168.91</v>
      </c>
      <c r="DD182" s="95">
        <f t="shared" si="224"/>
        <v>2538.27</v>
      </c>
      <c r="DE182" s="95">
        <f t="shared" si="225"/>
        <v>-1076.05</v>
      </c>
    </row>
    <row r="183" spans="2:122" s="99" customFormat="1" ht="153" customHeight="1" x14ac:dyDescent="0.2">
      <c r="B183" s="53">
        <v>41173</v>
      </c>
      <c r="C183" s="54" t="s">
        <v>482</v>
      </c>
      <c r="D183" s="100" t="s">
        <v>483</v>
      </c>
      <c r="E183" s="94" t="s">
        <v>222</v>
      </c>
      <c r="F183" s="94" t="s">
        <v>484</v>
      </c>
      <c r="G183" s="25">
        <v>2370</v>
      </c>
      <c r="H183" s="25">
        <f t="shared" si="147"/>
        <v>237</v>
      </c>
      <c r="I183" s="25">
        <f t="shared" si="146"/>
        <v>2133</v>
      </c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>
        <v>0</v>
      </c>
      <c r="W183" s="25"/>
      <c r="X183" s="25"/>
      <c r="Y183" s="25"/>
      <c r="Z183" s="25"/>
      <c r="AA183" s="25"/>
      <c r="AB183" s="25"/>
      <c r="AC183" s="25"/>
      <c r="AD183" s="25"/>
      <c r="AE183" s="25">
        <f>ROUND((H183/5/365*9),2)</f>
        <v>1.17</v>
      </c>
      <c r="AF183" s="25">
        <v>118.04</v>
      </c>
      <c r="AG183" s="25">
        <v>426.58</v>
      </c>
      <c r="AH183" s="25">
        <v>426.58</v>
      </c>
      <c r="AI183" s="25">
        <v>426.58</v>
      </c>
      <c r="AJ183" s="25">
        <v>427.74</v>
      </c>
      <c r="AK183" s="25">
        <v>2133</v>
      </c>
      <c r="AL183" s="25">
        <v>2133</v>
      </c>
      <c r="AM183" s="95">
        <f t="shared" ref="AM183:AM186" si="232">ROUND((H183/5/365*31),2)</f>
        <v>4.03</v>
      </c>
      <c r="AN183" s="95">
        <f t="shared" ref="AN183:AN186" si="233">ROUND((H183/5/365*30),2)</f>
        <v>3.9</v>
      </c>
      <c r="AO183" s="95">
        <f t="shared" ref="AO183:AO186" si="234">ROUND((H183/5/365*31),2)</f>
        <v>4.03</v>
      </c>
      <c r="AP183" s="95">
        <f t="shared" ref="AP183:AP186" si="235">ROUND((H183/5/365*30),2)</f>
        <v>3.9</v>
      </c>
      <c r="AQ183" s="95">
        <f t="shared" ref="AQ183:AQ186" si="236">ROUND((H183/5/365*31),2)</f>
        <v>4.03</v>
      </c>
      <c r="AR183" s="95">
        <f t="shared" ref="AR183:AR186" si="237">ROUND((H183/5/365*31),2)</f>
        <v>4.03</v>
      </c>
      <c r="AS183" s="95">
        <f t="shared" ref="AS183:AS186" si="238">ROUND((H183/5/365*30),2)</f>
        <v>3.9</v>
      </c>
      <c r="AT183" s="95">
        <f t="shared" ref="AT183:AT186" si="239">ROUND((H183/5/365*31),2)</f>
        <v>4.03</v>
      </c>
      <c r="AU183" s="95">
        <f t="shared" ref="AU183:AU186" si="240">ROUND((H183/5/365*30),2)</f>
        <v>3.9</v>
      </c>
      <c r="AV183" s="95">
        <f t="shared" ref="AV183:AV186" si="241">ROUND((H183/5/365*31),2)</f>
        <v>4.03</v>
      </c>
      <c r="AW183" s="95">
        <f t="shared" ref="AW183:AW186" si="242">SUM(AK183:AV183)</f>
        <v>4305.779999999997</v>
      </c>
      <c r="AX183" s="95">
        <f t="shared" ref="AX183:AX186" si="243">ROUND((AJ183+AK183+AL183+AM183+AN183+AO183+AP183+AQ183+AR183+AS183+AT183+AU183+AV183),2)</f>
        <v>4733.5200000000004</v>
      </c>
      <c r="AY183" s="95">
        <f t="shared" ref="AY183:AY186" si="244">ROUND((H183/5/365*31),2)</f>
        <v>4.03</v>
      </c>
      <c r="AZ183" s="95">
        <f t="shared" ref="AZ183:AZ186" si="245">ROUND((H183/5/365*28),2)</f>
        <v>3.64</v>
      </c>
      <c r="BA183" s="95">
        <f t="shared" ref="BA183:BA186" si="246">ROUND((H183/5/365*31),2)</f>
        <v>4.03</v>
      </c>
      <c r="BB183" s="95">
        <f t="shared" ref="BB183:BB186" si="247">ROUND((H183/5/365*30),2)</f>
        <v>3.9</v>
      </c>
      <c r="BC183" s="95">
        <f t="shared" ref="BC183:BC186" si="248">ROUND((H183/5/365*31),2)</f>
        <v>4.03</v>
      </c>
      <c r="BD183" s="95">
        <f t="shared" ref="BD183:BD186" si="249">ROUND((H183/5/365*30),2)</f>
        <v>3.9</v>
      </c>
      <c r="BE183" s="95">
        <f t="shared" ref="BE183:BE186" si="250">ROUND((H183/5/365*31),2)</f>
        <v>4.03</v>
      </c>
      <c r="BF183" s="95">
        <f t="shared" ref="BF183:BF186" si="251">ROUND((H183/5/365*31),2)</f>
        <v>4.03</v>
      </c>
      <c r="BG183" s="95">
        <f t="shared" ref="BG183:BG186" si="252">ROUND((H183/5/365*30),2)</f>
        <v>3.9</v>
      </c>
      <c r="BH183" s="95">
        <f t="shared" ref="BH183:BH186" si="253">ROUND((H183/5/365*31),2)</f>
        <v>4.03</v>
      </c>
      <c r="BI183" s="95">
        <f t="shared" ref="BI183:BI186" si="254">ROUND((H183/5/365*30),2)</f>
        <v>3.9</v>
      </c>
      <c r="BJ183" s="95">
        <f t="shared" ref="BJ183:BJ186" si="255">ROUND((H183/5/365*31),2)</f>
        <v>4.03</v>
      </c>
      <c r="BK183" s="95">
        <f t="shared" ref="BK183:BK186" si="256">SUM(AY183:BJ183)</f>
        <v>47.45</v>
      </c>
      <c r="BL183" s="95">
        <f t="shared" ref="BL183:BL186" si="257">ROUND((AX183+BK183),2)</f>
        <v>4780.97</v>
      </c>
      <c r="BM183" s="95">
        <f t="shared" ref="BM183:BM186" si="258">ROUND((H183/5/365*31),2)</f>
        <v>4.03</v>
      </c>
      <c r="BN183" s="95">
        <f t="shared" ref="BN183:BN186" si="259">ROUND((H183/5/365*28),2)</f>
        <v>3.64</v>
      </c>
      <c r="BO183" s="95">
        <f t="shared" ref="BO183:BO186" si="260">ROUND((H183/5/365*31),2)</f>
        <v>4.03</v>
      </c>
      <c r="BP183" s="95">
        <f t="shared" ref="BP183:BP186" si="261">ROUND((H183/5/365*30),2)</f>
        <v>3.9</v>
      </c>
      <c r="BQ183" s="95">
        <f t="shared" ref="BQ183:BQ186" si="262">ROUND((H183/5/365*31),2)</f>
        <v>4.03</v>
      </c>
      <c r="BR183" s="95">
        <f t="shared" ref="BR183:BR186" si="263">ROUND((H183/5/365*30),2)</f>
        <v>3.9</v>
      </c>
      <c r="BS183" s="95">
        <f t="shared" ref="BS183:BS186" si="264">ROUND((H183/5/365*31),2)</f>
        <v>4.03</v>
      </c>
      <c r="BT183" s="95">
        <f t="shared" ref="BT183:BT186" si="265">ROUND((H183/5/365*31),2)</f>
        <v>4.03</v>
      </c>
      <c r="BU183" s="95">
        <f t="shared" ref="BU183:BU186" si="266">ROUND((H183/5/365*30),2)</f>
        <v>3.9</v>
      </c>
      <c r="BV183" s="95">
        <f t="shared" ref="BV183:BV186" si="267">ROUND((H183/5/365*31),2)</f>
        <v>4.03</v>
      </c>
      <c r="BW183" s="95">
        <f t="shared" ref="BW183:BW186" si="268">ROUND((H183/5/365*30),2)</f>
        <v>3.9</v>
      </c>
      <c r="BX183" s="95">
        <f t="shared" ref="BX183:BX186" si="269">ROUND((H183/5/365*31),2)</f>
        <v>4.03</v>
      </c>
      <c r="BY183" s="95">
        <f t="shared" ref="BY183:BY186" si="270">SUM(BM183:BX183)</f>
        <v>47.45</v>
      </c>
      <c r="BZ183" s="95">
        <f t="shared" ref="BZ183:BZ186" si="271">ROUND((BL183+BY183),2)</f>
        <v>4828.42</v>
      </c>
      <c r="CA183" s="95">
        <f t="shared" ref="CA183:CA186" si="272">ROUND((H183/5/365*31),2)</f>
        <v>4.03</v>
      </c>
      <c r="CB183" s="95">
        <f t="shared" ref="CB183:CB186" si="273">ROUND((H183/5/365*29),2)</f>
        <v>3.77</v>
      </c>
      <c r="CC183" s="95">
        <f t="shared" ref="CC183:CC186" si="274">ROUND((H183/5/365*31),2)</f>
        <v>4.03</v>
      </c>
      <c r="CD183" s="95">
        <f t="shared" ref="CD183:CD186" si="275">ROUND((H183/5/365*30),2)</f>
        <v>3.9</v>
      </c>
      <c r="CE183" s="95">
        <f t="shared" ref="CE183:CE186" si="276">ROUND((H183/5/365*31),2)</f>
        <v>4.03</v>
      </c>
      <c r="CF183" s="95">
        <f t="shared" ref="CF183:CF186" si="277">ROUND((H183/5/365*30),2)</f>
        <v>3.9</v>
      </c>
      <c r="CG183" s="95">
        <f t="shared" ref="CG183:CG186" si="278">ROUND((H183/5/365*31),2)</f>
        <v>4.03</v>
      </c>
      <c r="CH183" s="95">
        <f t="shared" ref="CH183:CH186" si="279">ROUND((H183/5/365*31),2)</f>
        <v>4.03</v>
      </c>
      <c r="CI183" s="95">
        <f t="shared" ref="CI183:CI186" si="280">ROUND((H183/5/365*30),2)</f>
        <v>3.9</v>
      </c>
      <c r="CJ183" s="95">
        <f t="shared" ref="CJ183:CJ186" si="281">ROUND((H183/5/365*31),2)</f>
        <v>4.03</v>
      </c>
      <c r="CK183" s="95">
        <f t="shared" ref="CK183:CK186" si="282">ROUND((H183/5/365*30),2)</f>
        <v>3.9</v>
      </c>
      <c r="CL183" s="95">
        <f t="shared" ref="CL183:CL186" si="283">ROUND((H183/5/365*31),2)</f>
        <v>4.03</v>
      </c>
      <c r="CM183" s="95">
        <f t="shared" ref="CM183:CM186" si="284">SUM(CA183:CL183)</f>
        <v>47.580000000000005</v>
      </c>
      <c r="CN183" s="96">
        <f t="shared" ref="CN183:CN186" si="285">ROUND((BZ183+CM183),2)</f>
        <v>4876</v>
      </c>
      <c r="CO183" s="95">
        <f t="shared" ref="CO183:CO186" si="286">ROUND((H183/5/365*31),2)</f>
        <v>4.03</v>
      </c>
      <c r="CP183" s="95">
        <f t="shared" ref="CP183:CP186" si="287">ROUND((H183/5/365*28),2)</f>
        <v>3.64</v>
      </c>
      <c r="CQ183" s="95">
        <f t="shared" ref="CQ183:CQ186" si="288">ROUND((H183/5/365*31),2)</f>
        <v>4.03</v>
      </c>
      <c r="CR183" s="95">
        <f t="shared" ref="CR183:CR186" si="289">ROUND((H183/5/365*30),2)</f>
        <v>3.9</v>
      </c>
      <c r="CS183" s="97">
        <f t="shared" ref="CS183:CS186" si="290">ROUND((H183/5/365*31),2)</f>
        <v>4.03</v>
      </c>
      <c r="CT183" s="95">
        <f t="shared" ref="CT183:CT186" si="291">ROUND((H183/5/365*30),2)</f>
        <v>3.9</v>
      </c>
      <c r="CU183" s="95">
        <f t="shared" ref="CU183:CU186" si="292">ROUND((H183/5/365*31),2)</f>
        <v>4.03</v>
      </c>
      <c r="CV183" s="95">
        <f t="shared" ref="CV183:CV186" si="293">ROUND((H183/5/365*31),2)</f>
        <v>4.03</v>
      </c>
      <c r="CW183" s="95">
        <v>23.48</v>
      </c>
      <c r="CX183" s="95"/>
      <c r="CY183" s="95"/>
      <c r="CZ183" s="95"/>
      <c r="DA183" s="98">
        <f t="shared" ref="DA183:DA186" si="294">SUM(CO183:CZ183)</f>
        <v>55.07</v>
      </c>
      <c r="DB183" s="95">
        <f>ROUND((CN183+CO183+CP183+CQ183+CR183+CS183+CT183+CU183+CV183+CW183+CX183+CY183+CZ183),2)</f>
        <v>4931.07</v>
      </c>
      <c r="DC183" s="95" t="e">
        <f>SUM(#REF!-DB183)</f>
        <v>#REF!</v>
      </c>
    </row>
    <row r="184" spans="2:122" s="99" customFormat="1" ht="148.5" x14ac:dyDescent="0.2">
      <c r="B184" s="101">
        <v>41173</v>
      </c>
      <c r="C184" s="54" t="s">
        <v>482</v>
      </c>
      <c r="D184" s="100" t="s">
        <v>485</v>
      </c>
      <c r="E184" s="94" t="s">
        <v>174</v>
      </c>
      <c r="F184" s="102">
        <v>2370</v>
      </c>
      <c r="G184" s="25">
        <v>2370</v>
      </c>
      <c r="H184" s="25">
        <f t="shared" si="147"/>
        <v>237</v>
      </c>
      <c r="I184" s="25">
        <f t="shared" si="146"/>
        <v>2133</v>
      </c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>
        <v>0</v>
      </c>
      <c r="W184" s="47"/>
      <c r="X184" s="47"/>
      <c r="Y184" s="47"/>
      <c r="Z184" s="47"/>
      <c r="AA184" s="47"/>
      <c r="AB184" s="47"/>
      <c r="AC184" s="47"/>
      <c r="AD184" s="47"/>
      <c r="AE184" s="47">
        <f>ROUND((H184/5/365*9),2)</f>
        <v>1.17</v>
      </c>
      <c r="AF184" s="47">
        <f>ROUND((H184/5/365*31),2)</f>
        <v>4.03</v>
      </c>
      <c r="AG184" s="47">
        <f>ROUND((H184/5/365*30),2)</f>
        <v>3.9</v>
      </c>
      <c r="AH184" s="47">
        <f>ROUND((H184/5/365*31),2)</f>
        <v>4.03</v>
      </c>
      <c r="AI184" s="47"/>
      <c r="AJ184" s="47">
        <f t="shared" ref="AJ184:AJ186" si="295">ROUND((V184+W184+X184+Y184+Z184+AA184+AB184+AC184+AD184+AE184+AF184+AG184+AH184),2)</f>
        <v>13.13</v>
      </c>
      <c r="AK184" s="25">
        <v>2133</v>
      </c>
      <c r="AL184" s="25">
        <v>2133</v>
      </c>
      <c r="AM184" s="95">
        <f t="shared" si="232"/>
        <v>4.03</v>
      </c>
      <c r="AN184" s="95">
        <f t="shared" si="233"/>
        <v>3.9</v>
      </c>
      <c r="AO184" s="95">
        <f t="shared" si="234"/>
        <v>4.03</v>
      </c>
      <c r="AP184" s="95">
        <f t="shared" si="235"/>
        <v>3.9</v>
      </c>
      <c r="AQ184" s="95">
        <f t="shared" si="236"/>
        <v>4.03</v>
      </c>
      <c r="AR184" s="95">
        <f t="shared" si="237"/>
        <v>4.03</v>
      </c>
      <c r="AS184" s="95">
        <f t="shared" si="238"/>
        <v>3.9</v>
      </c>
      <c r="AT184" s="95">
        <f t="shared" si="239"/>
        <v>4.03</v>
      </c>
      <c r="AU184" s="95">
        <f t="shared" si="240"/>
        <v>3.9</v>
      </c>
      <c r="AV184" s="95">
        <f t="shared" si="241"/>
        <v>4.03</v>
      </c>
      <c r="AW184" s="95">
        <f t="shared" si="242"/>
        <v>4305.779999999997</v>
      </c>
      <c r="AX184" s="95">
        <f t="shared" si="243"/>
        <v>4318.91</v>
      </c>
      <c r="AY184" s="95">
        <f t="shared" si="244"/>
        <v>4.03</v>
      </c>
      <c r="AZ184" s="95">
        <f t="shared" si="245"/>
        <v>3.64</v>
      </c>
      <c r="BA184" s="95">
        <f t="shared" si="246"/>
        <v>4.03</v>
      </c>
      <c r="BB184" s="95">
        <f t="shared" si="247"/>
        <v>3.9</v>
      </c>
      <c r="BC184" s="95">
        <f t="shared" si="248"/>
        <v>4.03</v>
      </c>
      <c r="BD184" s="95">
        <f t="shared" si="249"/>
        <v>3.9</v>
      </c>
      <c r="BE184" s="95">
        <f t="shared" si="250"/>
        <v>4.03</v>
      </c>
      <c r="BF184" s="95">
        <f t="shared" si="251"/>
        <v>4.03</v>
      </c>
      <c r="BG184" s="95">
        <f t="shared" si="252"/>
        <v>3.9</v>
      </c>
      <c r="BH184" s="95">
        <f t="shared" si="253"/>
        <v>4.03</v>
      </c>
      <c r="BI184" s="95">
        <f t="shared" si="254"/>
        <v>3.9</v>
      </c>
      <c r="BJ184" s="95">
        <f t="shared" si="255"/>
        <v>4.03</v>
      </c>
      <c r="BK184" s="95">
        <f t="shared" si="256"/>
        <v>47.45</v>
      </c>
      <c r="BL184" s="95">
        <f t="shared" si="257"/>
        <v>4366.3599999999997</v>
      </c>
      <c r="BM184" s="95">
        <f t="shared" si="258"/>
        <v>4.03</v>
      </c>
      <c r="BN184" s="95">
        <f t="shared" si="259"/>
        <v>3.64</v>
      </c>
      <c r="BO184" s="95">
        <f t="shared" si="260"/>
        <v>4.03</v>
      </c>
      <c r="BP184" s="95">
        <f t="shared" si="261"/>
        <v>3.9</v>
      </c>
      <c r="BQ184" s="95">
        <f t="shared" si="262"/>
        <v>4.03</v>
      </c>
      <c r="BR184" s="95">
        <f t="shared" si="263"/>
        <v>3.9</v>
      </c>
      <c r="BS184" s="95">
        <f t="shared" si="264"/>
        <v>4.03</v>
      </c>
      <c r="BT184" s="95">
        <f t="shared" si="265"/>
        <v>4.03</v>
      </c>
      <c r="BU184" s="95">
        <f t="shared" si="266"/>
        <v>3.9</v>
      </c>
      <c r="BV184" s="95">
        <f t="shared" si="267"/>
        <v>4.03</v>
      </c>
      <c r="BW184" s="95">
        <f t="shared" si="268"/>
        <v>3.9</v>
      </c>
      <c r="BX184" s="95">
        <f t="shared" si="269"/>
        <v>4.03</v>
      </c>
      <c r="BY184" s="95">
        <f t="shared" si="270"/>
        <v>47.45</v>
      </c>
      <c r="BZ184" s="95">
        <f t="shared" si="271"/>
        <v>4413.8100000000004</v>
      </c>
      <c r="CA184" s="95">
        <f t="shared" si="272"/>
        <v>4.03</v>
      </c>
      <c r="CB184" s="95">
        <f t="shared" si="273"/>
        <v>3.77</v>
      </c>
      <c r="CC184" s="95">
        <f t="shared" si="274"/>
        <v>4.03</v>
      </c>
      <c r="CD184" s="95">
        <f t="shared" si="275"/>
        <v>3.9</v>
      </c>
      <c r="CE184" s="95">
        <f t="shared" si="276"/>
        <v>4.03</v>
      </c>
      <c r="CF184" s="95">
        <f t="shared" si="277"/>
        <v>3.9</v>
      </c>
      <c r="CG184" s="95">
        <f t="shared" si="278"/>
        <v>4.03</v>
      </c>
      <c r="CH184" s="95">
        <f t="shared" si="279"/>
        <v>4.03</v>
      </c>
      <c r="CI184" s="95">
        <f t="shared" si="280"/>
        <v>3.9</v>
      </c>
      <c r="CJ184" s="95">
        <f t="shared" si="281"/>
        <v>4.03</v>
      </c>
      <c r="CK184" s="95">
        <f t="shared" si="282"/>
        <v>3.9</v>
      </c>
      <c r="CL184" s="95">
        <f t="shared" si="283"/>
        <v>4.03</v>
      </c>
      <c r="CM184" s="95">
        <f t="shared" si="284"/>
        <v>47.580000000000005</v>
      </c>
      <c r="CN184" s="96">
        <f t="shared" si="285"/>
        <v>4461.3900000000003</v>
      </c>
      <c r="CO184" s="95">
        <f t="shared" si="286"/>
        <v>4.03</v>
      </c>
      <c r="CP184" s="95">
        <f t="shared" si="287"/>
        <v>3.64</v>
      </c>
      <c r="CQ184" s="95">
        <f t="shared" si="288"/>
        <v>4.03</v>
      </c>
      <c r="CR184" s="95">
        <f t="shared" si="289"/>
        <v>3.9</v>
      </c>
      <c r="CS184" s="97">
        <f t="shared" si="290"/>
        <v>4.03</v>
      </c>
      <c r="CT184" s="95">
        <f t="shared" si="291"/>
        <v>3.9</v>
      </c>
      <c r="CU184" s="95">
        <f t="shared" si="292"/>
        <v>4.03</v>
      </c>
      <c r="CV184" s="95">
        <f t="shared" si="293"/>
        <v>4.03</v>
      </c>
      <c r="CW184" s="95">
        <v>23.48</v>
      </c>
      <c r="CX184" s="95"/>
      <c r="CY184" s="95"/>
      <c r="CZ184" s="95"/>
      <c r="DA184" s="98">
        <f t="shared" si="294"/>
        <v>55.07</v>
      </c>
      <c r="DB184" s="95">
        <f t="shared" ref="DB184:DB186" si="296">ROUND((CN184+CO184+CP184+CQ184+CR184+CS184+CT184+CU184+CV184+CW184+CX184+CY184+CZ184),2)</f>
        <v>4516.46</v>
      </c>
      <c r="DC184" s="95">
        <f t="shared" ref="DC184:DC186" si="297">SUM(F184-DB184)</f>
        <v>-2146.46</v>
      </c>
    </row>
    <row r="185" spans="2:122" s="99" customFormat="1" ht="161.25" customHeight="1" x14ac:dyDescent="0.2">
      <c r="B185" s="53">
        <v>41173</v>
      </c>
      <c r="C185" s="54" t="s">
        <v>482</v>
      </c>
      <c r="D185" s="100" t="s">
        <v>486</v>
      </c>
      <c r="E185" s="94" t="s">
        <v>394</v>
      </c>
      <c r="F185" s="103">
        <v>2370</v>
      </c>
      <c r="G185" s="25">
        <v>2370</v>
      </c>
      <c r="H185" s="25">
        <f t="shared" si="147"/>
        <v>237</v>
      </c>
      <c r="I185" s="25">
        <f t="shared" si="146"/>
        <v>2133</v>
      </c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>
        <v>0</v>
      </c>
      <c r="W185" s="25"/>
      <c r="X185" s="25"/>
      <c r="Y185" s="25"/>
      <c r="Z185" s="25"/>
      <c r="AA185" s="25"/>
      <c r="AB185" s="25"/>
      <c r="AC185" s="25"/>
      <c r="AD185" s="25"/>
      <c r="AE185" s="25">
        <f>ROUND((H185/5/365*9),2)</f>
        <v>1.17</v>
      </c>
      <c r="AF185" s="25">
        <f>ROUND((H185/5/365*31),2)</f>
        <v>4.03</v>
      </c>
      <c r="AG185" s="25">
        <f>ROUND((H185/5/365*30),2)</f>
        <v>3.9</v>
      </c>
      <c r="AH185" s="25">
        <f>ROUND((H185/5/365*31),2)</f>
        <v>4.03</v>
      </c>
      <c r="AI185" s="25">
        <f t="shared" ref="AI185:AI186" si="298">SUM(W185:AH185)</f>
        <v>13.129999999999999</v>
      </c>
      <c r="AJ185" s="25">
        <f t="shared" si="295"/>
        <v>13.13</v>
      </c>
      <c r="AK185" s="25">
        <v>2133</v>
      </c>
      <c r="AL185" s="25">
        <v>2133</v>
      </c>
      <c r="AM185" s="95">
        <f t="shared" si="232"/>
        <v>4.03</v>
      </c>
      <c r="AN185" s="95">
        <f t="shared" si="233"/>
        <v>3.9</v>
      </c>
      <c r="AO185" s="95">
        <f t="shared" si="234"/>
        <v>4.03</v>
      </c>
      <c r="AP185" s="95">
        <f t="shared" si="235"/>
        <v>3.9</v>
      </c>
      <c r="AQ185" s="95">
        <f t="shared" si="236"/>
        <v>4.03</v>
      </c>
      <c r="AR185" s="95">
        <f t="shared" si="237"/>
        <v>4.03</v>
      </c>
      <c r="AS185" s="95">
        <f t="shared" si="238"/>
        <v>3.9</v>
      </c>
      <c r="AT185" s="95">
        <f t="shared" si="239"/>
        <v>4.03</v>
      </c>
      <c r="AU185" s="95">
        <f t="shared" si="240"/>
        <v>3.9</v>
      </c>
      <c r="AV185" s="95">
        <f t="shared" si="241"/>
        <v>4.03</v>
      </c>
      <c r="AW185" s="95">
        <f t="shared" si="242"/>
        <v>4305.779999999997</v>
      </c>
      <c r="AX185" s="95">
        <f t="shared" si="243"/>
        <v>4318.91</v>
      </c>
      <c r="AY185" s="95">
        <f t="shared" si="244"/>
        <v>4.03</v>
      </c>
      <c r="AZ185" s="95">
        <f t="shared" si="245"/>
        <v>3.64</v>
      </c>
      <c r="BA185" s="95">
        <f t="shared" si="246"/>
        <v>4.03</v>
      </c>
      <c r="BB185" s="95">
        <f t="shared" si="247"/>
        <v>3.9</v>
      </c>
      <c r="BC185" s="95">
        <f t="shared" si="248"/>
        <v>4.03</v>
      </c>
      <c r="BD185" s="95">
        <f t="shared" si="249"/>
        <v>3.9</v>
      </c>
      <c r="BE185" s="95">
        <f t="shared" si="250"/>
        <v>4.03</v>
      </c>
      <c r="BF185" s="95">
        <f t="shared" si="251"/>
        <v>4.03</v>
      </c>
      <c r="BG185" s="95">
        <f t="shared" si="252"/>
        <v>3.9</v>
      </c>
      <c r="BH185" s="95">
        <f t="shared" si="253"/>
        <v>4.03</v>
      </c>
      <c r="BI185" s="95">
        <f t="shared" si="254"/>
        <v>3.9</v>
      </c>
      <c r="BJ185" s="95">
        <f t="shared" si="255"/>
        <v>4.03</v>
      </c>
      <c r="BK185" s="95">
        <f t="shared" si="256"/>
        <v>47.45</v>
      </c>
      <c r="BL185" s="95">
        <f t="shared" si="257"/>
        <v>4366.3599999999997</v>
      </c>
      <c r="BM185" s="95">
        <f t="shared" si="258"/>
        <v>4.03</v>
      </c>
      <c r="BN185" s="95">
        <f t="shared" si="259"/>
        <v>3.64</v>
      </c>
      <c r="BO185" s="95">
        <f t="shared" si="260"/>
        <v>4.03</v>
      </c>
      <c r="BP185" s="95">
        <f t="shared" si="261"/>
        <v>3.9</v>
      </c>
      <c r="BQ185" s="95">
        <f t="shared" si="262"/>
        <v>4.03</v>
      </c>
      <c r="BR185" s="95">
        <f t="shared" si="263"/>
        <v>3.9</v>
      </c>
      <c r="BS185" s="95">
        <f t="shared" si="264"/>
        <v>4.03</v>
      </c>
      <c r="BT185" s="95">
        <f t="shared" si="265"/>
        <v>4.03</v>
      </c>
      <c r="BU185" s="95">
        <f t="shared" si="266"/>
        <v>3.9</v>
      </c>
      <c r="BV185" s="95">
        <f t="shared" si="267"/>
        <v>4.03</v>
      </c>
      <c r="BW185" s="95">
        <f t="shared" si="268"/>
        <v>3.9</v>
      </c>
      <c r="BX185" s="95">
        <f t="shared" si="269"/>
        <v>4.03</v>
      </c>
      <c r="BY185" s="95">
        <f t="shared" si="270"/>
        <v>47.45</v>
      </c>
      <c r="BZ185" s="95">
        <f t="shared" si="271"/>
        <v>4413.8100000000004</v>
      </c>
      <c r="CA185" s="95">
        <f t="shared" si="272"/>
        <v>4.03</v>
      </c>
      <c r="CB185" s="95">
        <f t="shared" si="273"/>
        <v>3.77</v>
      </c>
      <c r="CC185" s="95">
        <f t="shared" si="274"/>
        <v>4.03</v>
      </c>
      <c r="CD185" s="95">
        <f t="shared" si="275"/>
        <v>3.9</v>
      </c>
      <c r="CE185" s="95">
        <f t="shared" si="276"/>
        <v>4.03</v>
      </c>
      <c r="CF185" s="95">
        <f t="shared" si="277"/>
        <v>3.9</v>
      </c>
      <c r="CG185" s="95">
        <f t="shared" si="278"/>
        <v>4.03</v>
      </c>
      <c r="CH185" s="95">
        <f t="shared" si="279"/>
        <v>4.03</v>
      </c>
      <c r="CI185" s="95">
        <f t="shared" si="280"/>
        <v>3.9</v>
      </c>
      <c r="CJ185" s="95">
        <f t="shared" si="281"/>
        <v>4.03</v>
      </c>
      <c r="CK185" s="95">
        <f t="shared" si="282"/>
        <v>3.9</v>
      </c>
      <c r="CL185" s="95">
        <f t="shared" si="283"/>
        <v>4.03</v>
      </c>
      <c r="CM185" s="95">
        <f t="shared" si="284"/>
        <v>47.580000000000005</v>
      </c>
      <c r="CN185" s="96">
        <f t="shared" si="285"/>
        <v>4461.3900000000003</v>
      </c>
      <c r="CO185" s="95">
        <f t="shared" si="286"/>
        <v>4.03</v>
      </c>
      <c r="CP185" s="95">
        <f t="shared" si="287"/>
        <v>3.64</v>
      </c>
      <c r="CQ185" s="95">
        <f t="shared" si="288"/>
        <v>4.03</v>
      </c>
      <c r="CR185" s="95">
        <f t="shared" si="289"/>
        <v>3.9</v>
      </c>
      <c r="CS185" s="97">
        <f t="shared" si="290"/>
        <v>4.03</v>
      </c>
      <c r="CT185" s="95">
        <f t="shared" si="291"/>
        <v>3.9</v>
      </c>
      <c r="CU185" s="95">
        <f t="shared" si="292"/>
        <v>4.03</v>
      </c>
      <c r="CV185" s="95">
        <f t="shared" si="293"/>
        <v>4.03</v>
      </c>
      <c r="CW185" s="95">
        <v>23.48</v>
      </c>
      <c r="CX185" s="95"/>
      <c r="CY185" s="95"/>
      <c r="CZ185" s="95"/>
      <c r="DA185" s="98">
        <f t="shared" si="294"/>
        <v>55.07</v>
      </c>
      <c r="DB185" s="95">
        <f t="shared" si="296"/>
        <v>4516.46</v>
      </c>
      <c r="DC185" s="95">
        <f t="shared" si="297"/>
        <v>-2146.46</v>
      </c>
    </row>
    <row r="186" spans="2:122" s="99" customFormat="1" ht="142.5" customHeight="1" x14ac:dyDescent="0.2">
      <c r="B186" s="53">
        <v>41173</v>
      </c>
      <c r="C186" s="54" t="s">
        <v>482</v>
      </c>
      <c r="D186" s="100" t="s">
        <v>487</v>
      </c>
      <c r="E186" s="94" t="s">
        <v>109</v>
      </c>
      <c r="F186" s="103">
        <v>2370</v>
      </c>
      <c r="G186" s="25">
        <v>2370</v>
      </c>
      <c r="H186" s="25">
        <f t="shared" si="147"/>
        <v>237</v>
      </c>
      <c r="I186" s="25">
        <f t="shared" si="146"/>
        <v>2133</v>
      </c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>
        <v>0</v>
      </c>
      <c r="W186" s="25"/>
      <c r="X186" s="25"/>
      <c r="Y186" s="25"/>
      <c r="Z186" s="25"/>
      <c r="AA186" s="25"/>
      <c r="AB186" s="25"/>
      <c r="AC186" s="25"/>
      <c r="AD186" s="25"/>
      <c r="AE186" s="25">
        <f>ROUND((H186/5/365*9),2)</f>
        <v>1.17</v>
      </c>
      <c r="AF186" s="25">
        <f>ROUND((H186/5/365*31),2)</f>
        <v>4.03</v>
      </c>
      <c r="AG186" s="25">
        <f>ROUND((H186/5/365*30),2)</f>
        <v>3.9</v>
      </c>
      <c r="AH186" s="25">
        <f>ROUND((H186/5/365*31),2)</f>
        <v>4.03</v>
      </c>
      <c r="AI186" s="25">
        <f t="shared" si="298"/>
        <v>13.129999999999999</v>
      </c>
      <c r="AJ186" s="25">
        <f t="shared" si="295"/>
        <v>13.13</v>
      </c>
      <c r="AK186" s="25">
        <v>2133</v>
      </c>
      <c r="AL186" s="25">
        <v>2133</v>
      </c>
      <c r="AM186" s="95">
        <f t="shared" si="232"/>
        <v>4.03</v>
      </c>
      <c r="AN186" s="95">
        <f t="shared" si="233"/>
        <v>3.9</v>
      </c>
      <c r="AO186" s="95">
        <f t="shared" si="234"/>
        <v>4.03</v>
      </c>
      <c r="AP186" s="95">
        <f t="shared" si="235"/>
        <v>3.9</v>
      </c>
      <c r="AQ186" s="95">
        <f t="shared" si="236"/>
        <v>4.03</v>
      </c>
      <c r="AR186" s="95">
        <f t="shared" si="237"/>
        <v>4.03</v>
      </c>
      <c r="AS186" s="95">
        <f t="shared" si="238"/>
        <v>3.9</v>
      </c>
      <c r="AT186" s="95">
        <f t="shared" si="239"/>
        <v>4.03</v>
      </c>
      <c r="AU186" s="95">
        <f t="shared" si="240"/>
        <v>3.9</v>
      </c>
      <c r="AV186" s="95">
        <f t="shared" si="241"/>
        <v>4.03</v>
      </c>
      <c r="AW186" s="95">
        <f t="shared" si="242"/>
        <v>4305.779999999997</v>
      </c>
      <c r="AX186" s="95">
        <f t="shared" si="243"/>
        <v>4318.91</v>
      </c>
      <c r="AY186" s="95">
        <f t="shared" si="244"/>
        <v>4.03</v>
      </c>
      <c r="AZ186" s="95">
        <f t="shared" si="245"/>
        <v>3.64</v>
      </c>
      <c r="BA186" s="95">
        <f t="shared" si="246"/>
        <v>4.03</v>
      </c>
      <c r="BB186" s="95">
        <f t="shared" si="247"/>
        <v>3.9</v>
      </c>
      <c r="BC186" s="95">
        <f t="shared" si="248"/>
        <v>4.03</v>
      </c>
      <c r="BD186" s="95">
        <f t="shared" si="249"/>
        <v>3.9</v>
      </c>
      <c r="BE186" s="95">
        <f t="shared" si="250"/>
        <v>4.03</v>
      </c>
      <c r="BF186" s="95">
        <f t="shared" si="251"/>
        <v>4.03</v>
      </c>
      <c r="BG186" s="95">
        <f t="shared" si="252"/>
        <v>3.9</v>
      </c>
      <c r="BH186" s="95">
        <f t="shared" si="253"/>
        <v>4.03</v>
      </c>
      <c r="BI186" s="95">
        <f t="shared" si="254"/>
        <v>3.9</v>
      </c>
      <c r="BJ186" s="95">
        <f t="shared" si="255"/>
        <v>4.03</v>
      </c>
      <c r="BK186" s="95">
        <f t="shared" si="256"/>
        <v>47.45</v>
      </c>
      <c r="BL186" s="95">
        <f t="shared" si="257"/>
        <v>4366.3599999999997</v>
      </c>
      <c r="BM186" s="95">
        <f t="shared" si="258"/>
        <v>4.03</v>
      </c>
      <c r="BN186" s="95">
        <f t="shared" si="259"/>
        <v>3.64</v>
      </c>
      <c r="BO186" s="95">
        <f t="shared" si="260"/>
        <v>4.03</v>
      </c>
      <c r="BP186" s="95">
        <f t="shared" si="261"/>
        <v>3.9</v>
      </c>
      <c r="BQ186" s="95">
        <f t="shared" si="262"/>
        <v>4.03</v>
      </c>
      <c r="BR186" s="95">
        <f t="shared" si="263"/>
        <v>3.9</v>
      </c>
      <c r="BS186" s="95">
        <f t="shared" si="264"/>
        <v>4.03</v>
      </c>
      <c r="BT186" s="95">
        <f t="shared" si="265"/>
        <v>4.03</v>
      </c>
      <c r="BU186" s="95">
        <f t="shared" si="266"/>
        <v>3.9</v>
      </c>
      <c r="BV186" s="95">
        <f t="shared" si="267"/>
        <v>4.03</v>
      </c>
      <c r="BW186" s="95">
        <f t="shared" si="268"/>
        <v>3.9</v>
      </c>
      <c r="BX186" s="95">
        <f t="shared" si="269"/>
        <v>4.03</v>
      </c>
      <c r="BY186" s="95">
        <f t="shared" si="270"/>
        <v>47.45</v>
      </c>
      <c r="BZ186" s="95">
        <f t="shared" si="271"/>
        <v>4413.8100000000004</v>
      </c>
      <c r="CA186" s="95">
        <f t="shared" si="272"/>
        <v>4.03</v>
      </c>
      <c r="CB186" s="95">
        <f t="shared" si="273"/>
        <v>3.77</v>
      </c>
      <c r="CC186" s="95">
        <f t="shared" si="274"/>
        <v>4.03</v>
      </c>
      <c r="CD186" s="95">
        <f t="shared" si="275"/>
        <v>3.9</v>
      </c>
      <c r="CE186" s="95">
        <f t="shared" si="276"/>
        <v>4.03</v>
      </c>
      <c r="CF186" s="95">
        <f t="shared" si="277"/>
        <v>3.9</v>
      </c>
      <c r="CG186" s="95">
        <f t="shared" si="278"/>
        <v>4.03</v>
      </c>
      <c r="CH186" s="95">
        <f t="shared" si="279"/>
        <v>4.03</v>
      </c>
      <c r="CI186" s="95">
        <f t="shared" si="280"/>
        <v>3.9</v>
      </c>
      <c r="CJ186" s="95">
        <f t="shared" si="281"/>
        <v>4.03</v>
      </c>
      <c r="CK186" s="95">
        <f t="shared" si="282"/>
        <v>3.9</v>
      </c>
      <c r="CL186" s="95">
        <f t="shared" si="283"/>
        <v>4.03</v>
      </c>
      <c r="CM186" s="95">
        <f t="shared" si="284"/>
        <v>47.580000000000005</v>
      </c>
      <c r="CN186" s="96">
        <f t="shared" si="285"/>
        <v>4461.3900000000003</v>
      </c>
      <c r="CO186" s="95">
        <f t="shared" si="286"/>
        <v>4.03</v>
      </c>
      <c r="CP186" s="95">
        <f t="shared" si="287"/>
        <v>3.64</v>
      </c>
      <c r="CQ186" s="95">
        <f t="shared" si="288"/>
        <v>4.03</v>
      </c>
      <c r="CR186" s="95">
        <f t="shared" si="289"/>
        <v>3.9</v>
      </c>
      <c r="CS186" s="97">
        <f t="shared" si="290"/>
        <v>4.03</v>
      </c>
      <c r="CT186" s="95">
        <f t="shared" si="291"/>
        <v>3.9</v>
      </c>
      <c r="CU186" s="95">
        <f t="shared" si="292"/>
        <v>4.03</v>
      </c>
      <c r="CV186" s="95">
        <f t="shared" si="293"/>
        <v>4.03</v>
      </c>
      <c r="CW186" s="95">
        <v>23.48</v>
      </c>
      <c r="CX186" s="95"/>
      <c r="CY186" s="95"/>
      <c r="CZ186" s="95"/>
      <c r="DA186" s="98">
        <f t="shared" si="294"/>
        <v>55.07</v>
      </c>
      <c r="DB186" s="95">
        <f t="shared" si="296"/>
        <v>4516.46</v>
      </c>
      <c r="DC186" s="95">
        <f t="shared" si="297"/>
        <v>-2146.46</v>
      </c>
    </row>
    <row r="187" spans="2:122" s="99" customFormat="1" ht="35.1" customHeight="1" x14ac:dyDescent="0.2">
      <c r="B187" s="80">
        <v>41261</v>
      </c>
      <c r="C187" s="72" t="s">
        <v>471</v>
      </c>
      <c r="D187" s="72" t="s">
        <v>488</v>
      </c>
      <c r="E187" s="104" t="s">
        <v>182</v>
      </c>
      <c r="F187" s="105" t="s">
        <v>489</v>
      </c>
      <c r="G187" s="75">
        <v>1155</v>
      </c>
      <c r="H187" s="75">
        <f t="shared" si="147"/>
        <v>115.5</v>
      </c>
      <c r="I187" s="75">
        <f t="shared" si="146"/>
        <v>1039.5</v>
      </c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>
        <f t="shared" ref="W187:W193" si="299">O187+P187+Q187+R187+S187+T187+U187+V187</f>
        <v>0</v>
      </c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>
        <f t="shared" ref="AI187:AI192" si="300">ROUND((I187/5/365*13),2)</f>
        <v>7.4</v>
      </c>
      <c r="AJ187" s="75">
        <f t="shared" ref="AJ187:AJ193" si="301">SUM(X187:AI187)</f>
        <v>7.4</v>
      </c>
      <c r="AK187" s="75">
        <v>1039.5</v>
      </c>
      <c r="AL187" s="75">
        <v>1039.5</v>
      </c>
      <c r="AM187" s="76">
        <f t="shared" ref="AM187:AM193" si="302">ROUND((I187/5/365*28),2)</f>
        <v>15.95</v>
      </c>
      <c r="AN187" s="76">
        <f t="shared" ref="AN187:AN193" si="303">ROUND((I187/5/365*31),2)</f>
        <v>17.66</v>
      </c>
      <c r="AO187" s="76">
        <f t="shared" ref="AO187:AO193" si="304">ROUND((I187/5/365*30),2)</f>
        <v>17.09</v>
      </c>
      <c r="AP187" s="76">
        <f t="shared" ref="AP187:AP193" si="305">ROUND((I187/5/365*31),2)</f>
        <v>17.66</v>
      </c>
      <c r="AQ187" s="76">
        <f t="shared" ref="AQ187:AQ193" si="306">ROUND((I187/5/365*30),2)</f>
        <v>17.09</v>
      </c>
      <c r="AR187" s="76">
        <f t="shared" ref="AR187:AR193" si="307">ROUND((I187/5/365*31),2)</f>
        <v>17.66</v>
      </c>
      <c r="AS187" s="76">
        <f t="shared" ref="AS187:AS193" si="308">ROUND((I187/5/365*31),2)</f>
        <v>17.66</v>
      </c>
      <c r="AT187" s="76">
        <f t="shared" ref="AT187:AT193" si="309">ROUND((I187/5/365*30),2)</f>
        <v>17.09</v>
      </c>
      <c r="AU187" s="76">
        <f t="shared" ref="AU187:AU193" si="310">ROUND((I187/5/365*31),2)</f>
        <v>17.66</v>
      </c>
      <c r="AV187" s="76">
        <f t="shared" ref="AV187:AV193" si="311">ROUND((I187/5/365*30),2)</f>
        <v>17.09</v>
      </c>
      <c r="AW187" s="76">
        <f t="shared" ref="AW187:AW193" si="312">ROUND((I187/5/365*31),2)</f>
        <v>17.66</v>
      </c>
      <c r="AX187" s="76">
        <f t="shared" ref="AX187:AX193" si="313">SUM(AL187:AW187)</f>
        <v>1229.7700000000002</v>
      </c>
      <c r="AY187" s="76">
        <f t="shared" ref="AY187:AY193" si="314">ROUND((AK187+AL187+AM187+AN187+AO187+AP187+AQ187+AR187+AS187+AT187+AU187+AV187+AW187),2)</f>
        <v>2269.27</v>
      </c>
      <c r="AZ187" s="76">
        <f t="shared" ref="AZ187:AZ193" si="315">ROUND((I187/5/365*31),2)</f>
        <v>17.66</v>
      </c>
      <c r="BA187" s="76">
        <f t="shared" ref="BA187:BA193" si="316">ROUND((I187/5/365*28),2)</f>
        <v>15.95</v>
      </c>
      <c r="BB187" s="76">
        <f t="shared" ref="BB187:BB193" si="317">ROUND((I187/5/365*31),2)</f>
        <v>17.66</v>
      </c>
      <c r="BC187" s="76">
        <f t="shared" ref="BC187:BC193" si="318">ROUND((I187/5/365*30),2)</f>
        <v>17.09</v>
      </c>
      <c r="BD187" s="76">
        <f t="shared" ref="BD187:BD193" si="319">ROUND((I187/5/365*31),2)</f>
        <v>17.66</v>
      </c>
      <c r="BE187" s="76">
        <f t="shared" ref="BE187:BE193" si="320">ROUND((I187/5/365*30),2)</f>
        <v>17.09</v>
      </c>
      <c r="BF187" s="76">
        <f t="shared" ref="BF187:BF193" si="321">ROUND((I187/5/365*31),2)</f>
        <v>17.66</v>
      </c>
      <c r="BG187" s="76">
        <f t="shared" ref="BG187:BG193" si="322">ROUND((I187/5/365*31),2)</f>
        <v>17.66</v>
      </c>
      <c r="BH187" s="76">
        <f t="shared" ref="BH187:BH193" si="323">ROUND((I187/5/365*30),2)</f>
        <v>17.09</v>
      </c>
      <c r="BI187" s="76">
        <f t="shared" ref="BI187:BI193" si="324">ROUND((I187/5/365*31),2)</f>
        <v>17.66</v>
      </c>
      <c r="BJ187" s="76">
        <f t="shared" ref="BJ187:BJ193" si="325">ROUND((I187/5/365*30),2)</f>
        <v>17.09</v>
      </c>
      <c r="BK187" s="76">
        <f t="shared" ref="BK187:BK193" si="326">ROUND((I187/5/365*31),2)</f>
        <v>17.66</v>
      </c>
      <c r="BL187" s="76">
        <f t="shared" ref="BL187:BL193" si="327">SUM(AZ187:BK187)</f>
        <v>207.93</v>
      </c>
      <c r="BM187" s="76">
        <f t="shared" ref="BM187:BM193" si="328">ROUND((AY187+BL187),2)</f>
        <v>2477.1999999999998</v>
      </c>
      <c r="BN187" s="76">
        <f t="shared" ref="BN187:BN193" si="329">ROUND((I187/5/365*31),2)</f>
        <v>17.66</v>
      </c>
      <c r="BO187" s="76">
        <f t="shared" ref="BO187:BO193" si="330">ROUND((I187/5/365*28),2)</f>
        <v>15.95</v>
      </c>
      <c r="BP187" s="76">
        <f t="shared" ref="BP187:BP193" si="331">ROUND((I187/5/365*31),2)</f>
        <v>17.66</v>
      </c>
      <c r="BQ187" s="76">
        <f t="shared" ref="BQ187:BQ193" si="332">ROUND((I187/5/365*30),2)</f>
        <v>17.09</v>
      </c>
      <c r="BR187" s="76">
        <f t="shared" ref="BR187:BR193" si="333">ROUND((I187/5/365*31),2)</f>
        <v>17.66</v>
      </c>
      <c r="BS187" s="76">
        <f t="shared" ref="BS187:BS193" si="334">ROUND((I187/5/365*30),2)</f>
        <v>17.09</v>
      </c>
      <c r="BT187" s="76">
        <f t="shared" ref="BT187:BT193" si="335">ROUND((I187/5/365*31),2)</f>
        <v>17.66</v>
      </c>
      <c r="BU187" s="76">
        <f t="shared" ref="BU187:BU193" si="336">ROUND((I187/5/365*31),2)</f>
        <v>17.66</v>
      </c>
      <c r="BV187" s="76">
        <f t="shared" ref="BV187:BV193" si="337">ROUND((I187/5/365*30),2)</f>
        <v>17.09</v>
      </c>
      <c r="BW187" s="76">
        <f t="shared" ref="BW187:BW193" si="338">ROUND((I187/5/365*31),2)</f>
        <v>17.66</v>
      </c>
      <c r="BX187" s="76">
        <f t="shared" ref="BX187:BX193" si="339">ROUND((I187/5/365*30),2)</f>
        <v>17.09</v>
      </c>
      <c r="BY187" s="76">
        <f t="shared" ref="BY187:BY193" si="340">ROUND((I187/5/365*31),2)</f>
        <v>17.66</v>
      </c>
      <c r="BZ187" s="76">
        <f t="shared" ref="BZ187:BZ193" si="341">SUM(BN187:BY187)</f>
        <v>207.93</v>
      </c>
      <c r="CA187" s="76">
        <f t="shared" ref="CA187:CA193" si="342">ROUND((BM187+BZ187),2)</f>
        <v>2685.13</v>
      </c>
      <c r="CB187" s="76">
        <f t="shared" ref="CB187:CB193" si="343">ROUND((I187/5/365*31),2)</f>
        <v>17.66</v>
      </c>
      <c r="CC187" s="76">
        <f t="shared" ref="CC187:CC193" si="344">ROUND((I187/5/365*29),2)</f>
        <v>16.52</v>
      </c>
      <c r="CD187" s="76">
        <f t="shared" ref="CD187:CD193" si="345">ROUND((I187/5/365*31),2)</f>
        <v>17.66</v>
      </c>
      <c r="CE187" s="76">
        <f t="shared" ref="CE187:CE193" si="346">ROUND((I187/5/365*30),2)</f>
        <v>17.09</v>
      </c>
      <c r="CF187" s="76">
        <f t="shared" ref="CF187:CF193" si="347">ROUND((I187/5/365*31),2)</f>
        <v>17.66</v>
      </c>
      <c r="CG187" s="76">
        <f t="shared" ref="CG187:CG193" si="348">ROUND((I187/5/365*30),2)</f>
        <v>17.09</v>
      </c>
      <c r="CH187" s="76">
        <f t="shared" ref="CH187:CH193" si="349">ROUND((I187/5/365*31),2)</f>
        <v>17.66</v>
      </c>
      <c r="CI187" s="76">
        <f t="shared" ref="CI187:CI193" si="350">ROUND((I187/5/365*31),2)</f>
        <v>17.66</v>
      </c>
      <c r="CJ187" s="76">
        <f t="shared" ref="CJ187:CJ193" si="351">ROUND((I187/5/365*30),2)</f>
        <v>17.09</v>
      </c>
      <c r="CK187" s="76">
        <f t="shared" ref="CK187:CK193" si="352">ROUND((I187/5/365*31),2)</f>
        <v>17.66</v>
      </c>
      <c r="CL187" s="76">
        <f t="shared" ref="CL187:CL193" si="353">ROUND((I187/5/365*30),2)</f>
        <v>17.09</v>
      </c>
      <c r="CM187" s="76">
        <f t="shared" ref="CM187:CM193" si="354">ROUND((I187/5/365*31),2)</f>
        <v>17.66</v>
      </c>
      <c r="CN187" s="76">
        <f t="shared" ref="CN187:CN193" si="355">SUM(CB187:CM187)</f>
        <v>208.5</v>
      </c>
      <c r="CO187" s="77">
        <f t="shared" ref="CO187:CO193" si="356">ROUND((CA187+CN187),2)</f>
        <v>2893.63</v>
      </c>
      <c r="CP187" s="76">
        <f t="shared" ref="CP187:CP193" si="357">ROUND((I187/5/365*31),2)</f>
        <v>17.66</v>
      </c>
      <c r="CQ187" s="76">
        <f t="shared" ref="CQ187:CQ193" si="358">ROUND((I187/5/365*28),2)</f>
        <v>15.95</v>
      </c>
      <c r="CR187" s="76">
        <f t="shared" ref="CR187:CR193" si="359">ROUND((I187/5/365*31),2)</f>
        <v>17.66</v>
      </c>
      <c r="CS187" s="76">
        <f t="shared" ref="CS187:CS193" si="360">ROUND((I187/5/365*30),2)</f>
        <v>17.09</v>
      </c>
      <c r="CT187" s="78">
        <f t="shared" ref="CT187:CT193" si="361">ROUND((I187/5/365*31),2)</f>
        <v>17.66</v>
      </c>
      <c r="CU187" s="76">
        <f t="shared" ref="CU187:CU193" si="362">ROUND((I187/5/365*30),2)</f>
        <v>17.09</v>
      </c>
      <c r="CV187" s="76">
        <f t="shared" ref="CV187:CV193" si="363">ROUND((I187/5/365*31),2)</f>
        <v>17.66</v>
      </c>
      <c r="CW187" s="76">
        <f t="shared" ref="CW187:CW193" si="364">ROUND((I187/5/365*31),2)</f>
        <v>17.66</v>
      </c>
      <c r="CX187" s="76">
        <f t="shared" ref="CX187:CX193" si="365">ROUND((I187/5/365*30),2)</f>
        <v>17.09</v>
      </c>
      <c r="CY187" s="76">
        <f t="shared" ref="CY187:CY193" si="366">ROUND((I187/5/365*31),2)</f>
        <v>17.66</v>
      </c>
      <c r="CZ187" s="76">
        <f t="shared" ref="CZ187:CZ193" si="367">ROUND((I187/5/365*30),2)</f>
        <v>17.09</v>
      </c>
      <c r="DA187" s="76">
        <v>9.5399999999999991</v>
      </c>
      <c r="DB187" s="77">
        <f t="shared" ref="DB187:DB193" si="368">SUM(CP187:DA187)</f>
        <v>199.81</v>
      </c>
      <c r="DC187" s="77">
        <f t="shared" ref="DC187:DC193" si="369">ROUND((CO187+DB187),2)</f>
        <v>3093.44</v>
      </c>
      <c r="DD187" s="76"/>
      <c r="DE187" s="77"/>
      <c r="DF187" s="77"/>
      <c r="DG187" s="77"/>
      <c r="DH187" s="77"/>
      <c r="DI187" s="77"/>
      <c r="DJ187" s="77"/>
      <c r="DK187" s="77"/>
      <c r="DL187" s="77"/>
      <c r="DM187" s="77"/>
      <c r="DN187" s="77"/>
      <c r="DO187" s="77"/>
      <c r="DP187" s="77">
        <f t="shared" ref="DP187:DP193" si="370">SUM(DD187:DO187)</f>
        <v>0</v>
      </c>
      <c r="DQ187" s="76">
        <f t="shared" ref="DQ187:DQ193" si="371">ROUND((CO187+CP187+CQ187+CR187+CS187+CT187+CU187+CV187+CW187+CX187+CY187+CZ187+DA187),2)</f>
        <v>3093.44</v>
      </c>
      <c r="DR187" s="76">
        <f t="shared" ref="DR187:DR193" si="372">SUM(G187-DQ187)</f>
        <v>-1938.44</v>
      </c>
    </row>
    <row r="188" spans="2:122" s="99" customFormat="1" ht="35.1" customHeight="1" x14ac:dyDescent="0.2">
      <c r="B188" s="80">
        <v>41261</v>
      </c>
      <c r="C188" s="72" t="s">
        <v>471</v>
      </c>
      <c r="D188" s="72" t="s">
        <v>490</v>
      </c>
      <c r="E188" s="104" t="s">
        <v>158</v>
      </c>
      <c r="F188" s="105" t="s">
        <v>491</v>
      </c>
      <c r="G188" s="75">
        <v>1155</v>
      </c>
      <c r="H188" s="75">
        <f t="shared" si="147"/>
        <v>115.5</v>
      </c>
      <c r="I188" s="75">
        <f t="shared" si="146"/>
        <v>1039.5</v>
      </c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>
        <f t="shared" si="299"/>
        <v>0</v>
      </c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>
        <f t="shared" si="300"/>
        <v>7.4</v>
      </c>
      <c r="AJ188" s="75">
        <f t="shared" si="301"/>
        <v>7.4</v>
      </c>
      <c r="AK188" s="75">
        <v>1039.5</v>
      </c>
      <c r="AL188" s="75">
        <v>1039.5</v>
      </c>
      <c r="AM188" s="76">
        <f t="shared" si="302"/>
        <v>15.95</v>
      </c>
      <c r="AN188" s="76">
        <f t="shared" si="303"/>
        <v>17.66</v>
      </c>
      <c r="AO188" s="76">
        <f t="shared" si="304"/>
        <v>17.09</v>
      </c>
      <c r="AP188" s="76">
        <f t="shared" si="305"/>
        <v>17.66</v>
      </c>
      <c r="AQ188" s="76">
        <f t="shared" si="306"/>
        <v>17.09</v>
      </c>
      <c r="AR188" s="76">
        <f t="shared" si="307"/>
        <v>17.66</v>
      </c>
      <c r="AS188" s="76">
        <f t="shared" si="308"/>
        <v>17.66</v>
      </c>
      <c r="AT188" s="76">
        <f t="shared" si="309"/>
        <v>17.09</v>
      </c>
      <c r="AU188" s="76">
        <f t="shared" si="310"/>
        <v>17.66</v>
      </c>
      <c r="AV188" s="76">
        <f t="shared" si="311"/>
        <v>17.09</v>
      </c>
      <c r="AW188" s="76">
        <f t="shared" si="312"/>
        <v>17.66</v>
      </c>
      <c r="AX188" s="76">
        <f t="shared" si="313"/>
        <v>1229.7700000000002</v>
      </c>
      <c r="AY188" s="76">
        <f t="shared" si="314"/>
        <v>2269.27</v>
      </c>
      <c r="AZ188" s="76">
        <f t="shared" si="315"/>
        <v>17.66</v>
      </c>
      <c r="BA188" s="76">
        <f t="shared" si="316"/>
        <v>15.95</v>
      </c>
      <c r="BB188" s="76">
        <f t="shared" si="317"/>
        <v>17.66</v>
      </c>
      <c r="BC188" s="76">
        <f t="shared" si="318"/>
        <v>17.09</v>
      </c>
      <c r="BD188" s="76">
        <f t="shared" si="319"/>
        <v>17.66</v>
      </c>
      <c r="BE188" s="76">
        <f t="shared" si="320"/>
        <v>17.09</v>
      </c>
      <c r="BF188" s="76">
        <f t="shared" si="321"/>
        <v>17.66</v>
      </c>
      <c r="BG188" s="76">
        <f t="shared" si="322"/>
        <v>17.66</v>
      </c>
      <c r="BH188" s="76">
        <f t="shared" si="323"/>
        <v>17.09</v>
      </c>
      <c r="BI188" s="76">
        <f t="shared" si="324"/>
        <v>17.66</v>
      </c>
      <c r="BJ188" s="76">
        <f t="shared" si="325"/>
        <v>17.09</v>
      </c>
      <c r="BK188" s="76">
        <f t="shared" si="326"/>
        <v>17.66</v>
      </c>
      <c r="BL188" s="76">
        <f t="shared" si="327"/>
        <v>207.93</v>
      </c>
      <c r="BM188" s="76">
        <f t="shared" si="328"/>
        <v>2477.1999999999998</v>
      </c>
      <c r="BN188" s="76">
        <f t="shared" si="329"/>
        <v>17.66</v>
      </c>
      <c r="BO188" s="76">
        <f t="shared" si="330"/>
        <v>15.95</v>
      </c>
      <c r="BP188" s="76">
        <f t="shared" si="331"/>
        <v>17.66</v>
      </c>
      <c r="BQ188" s="76">
        <f t="shared" si="332"/>
        <v>17.09</v>
      </c>
      <c r="BR188" s="76">
        <f t="shared" si="333"/>
        <v>17.66</v>
      </c>
      <c r="BS188" s="76">
        <f t="shared" si="334"/>
        <v>17.09</v>
      </c>
      <c r="BT188" s="76">
        <f t="shared" si="335"/>
        <v>17.66</v>
      </c>
      <c r="BU188" s="76">
        <f t="shared" si="336"/>
        <v>17.66</v>
      </c>
      <c r="BV188" s="76">
        <f t="shared" si="337"/>
        <v>17.09</v>
      </c>
      <c r="BW188" s="76">
        <f t="shared" si="338"/>
        <v>17.66</v>
      </c>
      <c r="BX188" s="76">
        <f t="shared" si="339"/>
        <v>17.09</v>
      </c>
      <c r="BY188" s="76">
        <f t="shared" si="340"/>
        <v>17.66</v>
      </c>
      <c r="BZ188" s="76">
        <f t="shared" si="341"/>
        <v>207.93</v>
      </c>
      <c r="CA188" s="76">
        <f t="shared" si="342"/>
        <v>2685.13</v>
      </c>
      <c r="CB188" s="76">
        <f t="shared" si="343"/>
        <v>17.66</v>
      </c>
      <c r="CC188" s="76">
        <f t="shared" si="344"/>
        <v>16.52</v>
      </c>
      <c r="CD188" s="76">
        <f t="shared" si="345"/>
        <v>17.66</v>
      </c>
      <c r="CE188" s="76">
        <f t="shared" si="346"/>
        <v>17.09</v>
      </c>
      <c r="CF188" s="76">
        <f t="shared" si="347"/>
        <v>17.66</v>
      </c>
      <c r="CG188" s="76">
        <f t="shared" si="348"/>
        <v>17.09</v>
      </c>
      <c r="CH188" s="76">
        <f t="shared" si="349"/>
        <v>17.66</v>
      </c>
      <c r="CI188" s="76">
        <f t="shared" si="350"/>
        <v>17.66</v>
      </c>
      <c r="CJ188" s="76">
        <f t="shared" si="351"/>
        <v>17.09</v>
      </c>
      <c r="CK188" s="76">
        <f t="shared" si="352"/>
        <v>17.66</v>
      </c>
      <c r="CL188" s="76">
        <f t="shared" si="353"/>
        <v>17.09</v>
      </c>
      <c r="CM188" s="76">
        <f t="shared" si="354"/>
        <v>17.66</v>
      </c>
      <c r="CN188" s="76">
        <f t="shared" si="355"/>
        <v>208.5</v>
      </c>
      <c r="CO188" s="77">
        <f t="shared" si="356"/>
        <v>2893.63</v>
      </c>
      <c r="CP188" s="76">
        <f t="shared" si="357"/>
        <v>17.66</v>
      </c>
      <c r="CQ188" s="76">
        <f t="shared" si="358"/>
        <v>15.95</v>
      </c>
      <c r="CR188" s="76">
        <f t="shared" si="359"/>
        <v>17.66</v>
      </c>
      <c r="CS188" s="76">
        <f t="shared" si="360"/>
        <v>17.09</v>
      </c>
      <c r="CT188" s="78">
        <f t="shared" si="361"/>
        <v>17.66</v>
      </c>
      <c r="CU188" s="76">
        <f t="shared" si="362"/>
        <v>17.09</v>
      </c>
      <c r="CV188" s="76">
        <f t="shared" si="363"/>
        <v>17.66</v>
      </c>
      <c r="CW188" s="76">
        <f t="shared" si="364"/>
        <v>17.66</v>
      </c>
      <c r="CX188" s="76">
        <f t="shared" si="365"/>
        <v>17.09</v>
      </c>
      <c r="CY188" s="76">
        <f t="shared" si="366"/>
        <v>17.66</v>
      </c>
      <c r="CZ188" s="76">
        <f t="shared" si="367"/>
        <v>17.09</v>
      </c>
      <c r="DA188" s="76">
        <v>9.5399999999999991</v>
      </c>
      <c r="DB188" s="77">
        <f t="shared" si="368"/>
        <v>199.81</v>
      </c>
      <c r="DC188" s="77">
        <f t="shared" si="369"/>
        <v>3093.44</v>
      </c>
      <c r="DD188" s="76"/>
      <c r="DE188" s="77"/>
      <c r="DF188" s="77"/>
      <c r="DG188" s="77"/>
      <c r="DH188" s="77"/>
      <c r="DI188" s="77"/>
      <c r="DJ188" s="77"/>
      <c r="DK188" s="77"/>
      <c r="DL188" s="77"/>
      <c r="DM188" s="77"/>
      <c r="DN188" s="77"/>
      <c r="DO188" s="77"/>
      <c r="DP188" s="77">
        <f t="shared" si="370"/>
        <v>0</v>
      </c>
      <c r="DQ188" s="76">
        <f t="shared" si="371"/>
        <v>3093.44</v>
      </c>
      <c r="DR188" s="76">
        <f t="shared" si="372"/>
        <v>-1938.44</v>
      </c>
    </row>
    <row r="189" spans="2:122" s="99" customFormat="1" ht="35.1" customHeight="1" x14ac:dyDescent="0.2">
      <c r="B189" s="80">
        <v>41261</v>
      </c>
      <c r="C189" s="72" t="s">
        <v>471</v>
      </c>
      <c r="D189" s="72" t="s">
        <v>492</v>
      </c>
      <c r="E189" s="104" t="s">
        <v>177</v>
      </c>
      <c r="F189" s="105" t="s">
        <v>493</v>
      </c>
      <c r="G189" s="75">
        <v>1155</v>
      </c>
      <c r="H189" s="75">
        <f t="shared" si="147"/>
        <v>115.5</v>
      </c>
      <c r="I189" s="75">
        <f t="shared" si="146"/>
        <v>1039.5</v>
      </c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>
        <f t="shared" si="299"/>
        <v>0</v>
      </c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>
        <f t="shared" si="300"/>
        <v>7.4</v>
      </c>
      <c r="AJ189" s="75">
        <f t="shared" si="301"/>
        <v>7.4</v>
      </c>
      <c r="AK189" s="75">
        <v>1039.5</v>
      </c>
      <c r="AL189" s="75">
        <v>1039.5</v>
      </c>
      <c r="AM189" s="76">
        <f t="shared" si="302"/>
        <v>15.95</v>
      </c>
      <c r="AN189" s="76">
        <f t="shared" si="303"/>
        <v>17.66</v>
      </c>
      <c r="AO189" s="76">
        <f t="shared" si="304"/>
        <v>17.09</v>
      </c>
      <c r="AP189" s="76">
        <f t="shared" si="305"/>
        <v>17.66</v>
      </c>
      <c r="AQ189" s="76">
        <f t="shared" si="306"/>
        <v>17.09</v>
      </c>
      <c r="AR189" s="76">
        <f t="shared" si="307"/>
        <v>17.66</v>
      </c>
      <c r="AS189" s="76">
        <f t="shared" si="308"/>
        <v>17.66</v>
      </c>
      <c r="AT189" s="76">
        <f t="shared" si="309"/>
        <v>17.09</v>
      </c>
      <c r="AU189" s="76">
        <f t="shared" si="310"/>
        <v>17.66</v>
      </c>
      <c r="AV189" s="76">
        <f t="shared" si="311"/>
        <v>17.09</v>
      </c>
      <c r="AW189" s="76">
        <f t="shared" si="312"/>
        <v>17.66</v>
      </c>
      <c r="AX189" s="76">
        <f t="shared" si="313"/>
        <v>1229.7700000000002</v>
      </c>
      <c r="AY189" s="76">
        <f t="shared" si="314"/>
        <v>2269.27</v>
      </c>
      <c r="AZ189" s="76">
        <f t="shared" si="315"/>
        <v>17.66</v>
      </c>
      <c r="BA189" s="76">
        <f t="shared" si="316"/>
        <v>15.95</v>
      </c>
      <c r="BB189" s="76">
        <f t="shared" si="317"/>
        <v>17.66</v>
      </c>
      <c r="BC189" s="76">
        <f t="shared" si="318"/>
        <v>17.09</v>
      </c>
      <c r="BD189" s="76">
        <f t="shared" si="319"/>
        <v>17.66</v>
      </c>
      <c r="BE189" s="76">
        <f t="shared" si="320"/>
        <v>17.09</v>
      </c>
      <c r="BF189" s="76">
        <f t="shared" si="321"/>
        <v>17.66</v>
      </c>
      <c r="BG189" s="76">
        <f t="shared" si="322"/>
        <v>17.66</v>
      </c>
      <c r="BH189" s="76">
        <f t="shared" si="323"/>
        <v>17.09</v>
      </c>
      <c r="BI189" s="76">
        <f t="shared" si="324"/>
        <v>17.66</v>
      </c>
      <c r="BJ189" s="76">
        <f t="shared" si="325"/>
        <v>17.09</v>
      </c>
      <c r="BK189" s="76">
        <f t="shared" si="326"/>
        <v>17.66</v>
      </c>
      <c r="BL189" s="76">
        <f t="shared" si="327"/>
        <v>207.93</v>
      </c>
      <c r="BM189" s="76">
        <f t="shared" si="328"/>
        <v>2477.1999999999998</v>
      </c>
      <c r="BN189" s="76">
        <f t="shared" si="329"/>
        <v>17.66</v>
      </c>
      <c r="BO189" s="76">
        <f t="shared" si="330"/>
        <v>15.95</v>
      </c>
      <c r="BP189" s="76">
        <f t="shared" si="331"/>
        <v>17.66</v>
      </c>
      <c r="BQ189" s="76">
        <f t="shared" si="332"/>
        <v>17.09</v>
      </c>
      <c r="BR189" s="76">
        <f t="shared" si="333"/>
        <v>17.66</v>
      </c>
      <c r="BS189" s="76">
        <f t="shared" si="334"/>
        <v>17.09</v>
      </c>
      <c r="BT189" s="76">
        <f t="shared" si="335"/>
        <v>17.66</v>
      </c>
      <c r="BU189" s="76">
        <f t="shared" si="336"/>
        <v>17.66</v>
      </c>
      <c r="BV189" s="76">
        <f t="shared" si="337"/>
        <v>17.09</v>
      </c>
      <c r="BW189" s="76">
        <f t="shared" si="338"/>
        <v>17.66</v>
      </c>
      <c r="BX189" s="76">
        <f t="shared" si="339"/>
        <v>17.09</v>
      </c>
      <c r="BY189" s="76">
        <f t="shared" si="340"/>
        <v>17.66</v>
      </c>
      <c r="BZ189" s="76">
        <f t="shared" si="341"/>
        <v>207.93</v>
      </c>
      <c r="CA189" s="76">
        <f t="shared" si="342"/>
        <v>2685.13</v>
      </c>
      <c r="CB189" s="76">
        <f t="shared" si="343"/>
        <v>17.66</v>
      </c>
      <c r="CC189" s="76">
        <f t="shared" si="344"/>
        <v>16.52</v>
      </c>
      <c r="CD189" s="76">
        <f t="shared" si="345"/>
        <v>17.66</v>
      </c>
      <c r="CE189" s="76">
        <f t="shared" si="346"/>
        <v>17.09</v>
      </c>
      <c r="CF189" s="76">
        <f t="shared" si="347"/>
        <v>17.66</v>
      </c>
      <c r="CG189" s="76">
        <f t="shared" si="348"/>
        <v>17.09</v>
      </c>
      <c r="CH189" s="76">
        <f t="shared" si="349"/>
        <v>17.66</v>
      </c>
      <c r="CI189" s="76">
        <f t="shared" si="350"/>
        <v>17.66</v>
      </c>
      <c r="CJ189" s="76">
        <f t="shared" si="351"/>
        <v>17.09</v>
      </c>
      <c r="CK189" s="76">
        <f t="shared" si="352"/>
        <v>17.66</v>
      </c>
      <c r="CL189" s="76">
        <f t="shared" si="353"/>
        <v>17.09</v>
      </c>
      <c r="CM189" s="76">
        <f t="shared" si="354"/>
        <v>17.66</v>
      </c>
      <c r="CN189" s="76">
        <f t="shared" si="355"/>
        <v>208.5</v>
      </c>
      <c r="CO189" s="77">
        <f t="shared" si="356"/>
        <v>2893.63</v>
      </c>
      <c r="CP189" s="76">
        <f t="shared" si="357"/>
        <v>17.66</v>
      </c>
      <c r="CQ189" s="76">
        <f t="shared" si="358"/>
        <v>15.95</v>
      </c>
      <c r="CR189" s="76">
        <f t="shared" si="359"/>
        <v>17.66</v>
      </c>
      <c r="CS189" s="76">
        <f t="shared" si="360"/>
        <v>17.09</v>
      </c>
      <c r="CT189" s="78">
        <f t="shared" si="361"/>
        <v>17.66</v>
      </c>
      <c r="CU189" s="76">
        <f t="shared" si="362"/>
        <v>17.09</v>
      </c>
      <c r="CV189" s="76">
        <f t="shared" si="363"/>
        <v>17.66</v>
      </c>
      <c r="CW189" s="76">
        <f t="shared" si="364"/>
        <v>17.66</v>
      </c>
      <c r="CX189" s="76">
        <f t="shared" si="365"/>
        <v>17.09</v>
      </c>
      <c r="CY189" s="76">
        <f t="shared" si="366"/>
        <v>17.66</v>
      </c>
      <c r="CZ189" s="76">
        <f t="shared" si="367"/>
        <v>17.09</v>
      </c>
      <c r="DA189" s="76">
        <v>9.5399999999999991</v>
      </c>
      <c r="DB189" s="77">
        <f t="shared" si="368"/>
        <v>199.81</v>
      </c>
      <c r="DC189" s="77">
        <f t="shared" si="369"/>
        <v>3093.44</v>
      </c>
      <c r="DD189" s="76"/>
      <c r="DE189" s="77"/>
      <c r="DF189" s="77"/>
      <c r="DG189" s="77"/>
      <c r="DH189" s="77"/>
      <c r="DI189" s="77"/>
      <c r="DJ189" s="77"/>
      <c r="DK189" s="77"/>
      <c r="DL189" s="77"/>
      <c r="DM189" s="77"/>
      <c r="DN189" s="77"/>
      <c r="DO189" s="77"/>
      <c r="DP189" s="77">
        <f t="shared" si="370"/>
        <v>0</v>
      </c>
      <c r="DQ189" s="76">
        <f t="shared" si="371"/>
        <v>3093.44</v>
      </c>
      <c r="DR189" s="76">
        <f t="shared" si="372"/>
        <v>-1938.44</v>
      </c>
    </row>
    <row r="190" spans="2:122" s="99" customFormat="1" ht="35.1" customHeight="1" x14ac:dyDescent="0.2">
      <c r="B190" s="80">
        <v>41261</v>
      </c>
      <c r="C190" s="72" t="s">
        <v>471</v>
      </c>
      <c r="D190" s="72" t="s">
        <v>494</v>
      </c>
      <c r="E190" s="104" t="s">
        <v>168</v>
      </c>
      <c r="F190" s="105" t="s">
        <v>495</v>
      </c>
      <c r="G190" s="75">
        <v>1155</v>
      </c>
      <c r="H190" s="75">
        <f t="shared" si="147"/>
        <v>115.5</v>
      </c>
      <c r="I190" s="75">
        <f t="shared" si="146"/>
        <v>1039.5</v>
      </c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>
        <f t="shared" si="299"/>
        <v>0</v>
      </c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>
        <f t="shared" si="300"/>
        <v>7.4</v>
      </c>
      <c r="AJ190" s="75">
        <f t="shared" si="301"/>
        <v>7.4</v>
      </c>
      <c r="AK190" s="75">
        <v>1039.5</v>
      </c>
      <c r="AL190" s="75">
        <v>1039.5</v>
      </c>
      <c r="AM190" s="76">
        <f t="shared" si="302"/>
        <v>15.95</v>
      </c>
      <c r="AN190" s="76">
        <f t="shared" si="303"/>
        <v>17.66</v>
      </c>
      <c r="AO190" s="76">
        <f t="shared" si="304"/>
        <v>17.09</v>
      </c>
      <c r="AP190" s="76">
        <f t="shared" si="305"/>
        <v>17.66</v>
      </c>
      <c r="AQ190" s="76">
        <f t="shared" si="306"/>
        <v>17.09</v>
      </c>
      <c r="AR190" s="76">
        <f t="shared" si="307"/>
        <v>17.66</v>
      </c>
      <c r="AS190" s="76">
        <f t="shared" si="308"/>
        <v>17.66</v>
      </c>
      <c r="AT190" s="76">
        <f t="shared" si="309"/>
        <v>17.09</v>
      </c>
      <c r="AU190" s="76">
        <f t="shared" si="310"/>
        <v>17.66</v>
      </c>
      <c r="AV190" s="76">
        <f t="shared" si="311"/>
        <v>17.09</v>
      </c>
      <c r="AW190" s="76">
        <f t="shared" si="312"/>
        <v>17.66</v>
      </c>
      <c r="AX190" s="76">
        <f t="shared" si="313"/>
        <v>1229.7700000000002</v>
      </c>
      <c r="AY190" s="76">
        <f t="shared" si="314"/>
        <v>2269.27</v>
      </c>
      <c r="AZ190" s="76">
        <f t="shared" si="315"/>
        <v>17.66</v>
      </c>
      <c r="BA190" s="76">
        <f t="shared" si="316"/>
        <v>15.95</v>
      </c>
      <c r="BB190" s="76">
        <f t="shared" si="317"/>
        <v>17.66</v>
      </c>
      <c r="BC190" s="76">
        <f t="shared" si="318"/>
        <v>17.09</v>
      </c>
      <c r="BD190" s="76">
        <f t="shared" si="319"/>
        <v>17.66</v>
      </c>
      <c r="BE190" s="76">
        <f t="shared" si="320"/>
        <v>17.09</v>
      </c>
      <c r="BF190" s="76">
        <f t="shared" si="321"/>
        <v>17.66</v>
      </c>
      <c r="BG190" s="76">
        <f t="shared" si="322"/>
        <v>17.66</v>
      </c>
      <c r="BH190" s="76">
        <f t="shared" si="323"/>
        <v>17.09</v>
      </c>
      <c r="BI190" s="76">
        <f t="shared" si="324"/>
        <v>17.66</v>
      </c>
      <c r="BJ190" s="76">
        <f t="shared" si="325"/>
        <v>17.09</v>
      </c>
      <c r="BK190" s="76">
        <f t="shared" si="326"/>
        <v>17.66</v>
      </c>
      <c r="BL190" s="76">
        <f t="shared" si="327"/>
        <v>207.93</v>
      </c>
      <c r="BM190" s="76">
        <f t="shared" si="328"/>
        <v>2477.1999999999998</v>
      </c>
      <c r="BN190" s="76">
        <f t="shared" si="329"/>
        <v>17.66</v>
      </c>
      <c r="BO190" s="76">
        <f t="shared" si="330"/>
        <v>15.95</v>
      </c>
      <c r="BP190" s="76">
        <f t="shared" si="331"/>
        <v>17.66</v>
      </c>
      <c r="BQ190" s="76">
        <f t="shared" si="332"/>
        <v>17.09</v>
      </c>
      <c r="BR190" s="76">
        <f t="shared" si="333"/>
        <v>17.66</v>
      </c>
      <c r="BS190" s="76">
        <f t="shared" si="334"/>
        <v>17.09</v>
      </c>
      <c r="BT190" s="76">
        <f t="shared" si="335"/>
        <v>17.66</v>
      </c>
      <c r="BU190" s="76">
        <f t="shared" si="336"/>
        <v>17.66</v>
      </c>
      <c r="BV190" s="76">
        <f t="shared" si="337"/>
        <v>17.09</v>
      </c>
      <c r="BW190" s="76">
        <f t="shared" si="338"/>
        <v>17.66</v>
      </c>
      <c r="BX190" s="76">
        <f t="shared" si="339"/>
        <v>17.09</v>
      </c>
      <c r="BY190" s="76">
        <f t="shared" si="340"/>
        <v>17.66</v>
      </c>
      <c r="BZ190" s="76">
        <f t="shared" si="341"/>
        <v>207.93</v>
      </c>
      <c r="CA190" s="76">
        <f t="shared" si="342"/>
        <v>2685.13</v>
      </c>
      <c r="CB190" s="76">
        <f t="shared" si="343"/>
        <v>17.66</v>
      </c>
      <c r="CC190" s="76">
        <f t="shared" si="344"/>
        <v>16.52</v>
      </c>
      <c r="CD190" s="76">
        <f t="shared" si="345"/>
        <v>17.66</v>
      </c>
      <c r="CE190" s="76">
        <f t="shared" si="346"/>
        <v>17.09</v>
      </c>
      <c r="CF190" s="76">
        <f t="shared" si="347"/>
        <v>17.66</v>
      </c>
      <c r="CG190" s="76">
        <f t="shared" si="348"/>
        <v>17.09</v>
      </c>
      <c r="CH190" s="76">
        <f t="shared" si="349"/>
        <v>17.66</v>
      </c>
      <c r="CI190" s="76">
        <f t="shared" si="350"/>
        <v>17.66</v>
      </c>
      <c r="CJ190" s="76">
        <f t="shared" si="351"/>
        <v>17.09</v>
      </c>
      <c r="CK190" s="76">
        <f t="shared" si="352"/>
        <v>17.66</v>
      </c>
      <c r="CL190" s="76">
        <f t="shared" si="353"/>
        <v>17.09</v>
      </c>
      <c r="CM190" s="76">
        <f t="shared" si="354"/>
        <v>17.66</v>
      </c>
      <c r="CN190" s="76">
        <f t="shared" si="355"/>
        <v>208.5</v>
      </c>
      <c r="CO190" s="77">
        <f t="shared" si="356"/>
        <v>2893.63</v>
      </c>
      <c r="CP190" s="76">
        <f t="shared" si="357"/>
        <v>17.66</v>
      </c>
      <c r="CQ190" s="76">
        <f t="shared" si="358"/>
        <v>15.95</v>
      </c>
      <c r="CR190" s="76">
        <f t="shared" si="359"/>
        <v>17.66</v>
      </c>
      <c r="CS190" s="76">
        <f t="shared" si="360"/>
        <v>17.09</v>
      </c>
      <c r="CT190" s="78">
        <f t="shared" si="361"/>
        <v>17.66</v>
      </c>
      <c r="CU190" s="76">
        <f t="shared" si="362"/>
        <v>17.09</v>
      </c>
      <c r="CV190" s="76">
        <f t="shared" si="363"/>
        <v>17.66</v>
      </c>
      <c r="CW190" s="76">
        <f t="shared" si="364"/>
        <v>17.66</v>
      </c>
      <c r="CX190" s="76">
        <f t="shared" si="365"/>
        <v>17.09</v>
      </c>
      <c r="CY190" s="76">
        <f t="shared" si="366"/>
        <v>17.66</v>
      </c>
      <c r="CZ190" s="76">
        <f t="shared" si="367"/>
        <v>17.09</v>
      </c>
      <c r="DA190" s="76">
        <v>9.5399999999999991</v>
      </c>
      <c r="DB190" s="77">
        <f t="shared" si="368"/>
        <v>199.81</v>
      </c>
      <c r="DC190" s="77">
        <f t="shared" si="369"/>
        <v>3093.44</v>
      </c>
      <c r="DD190" s="76"/>
      <c r="DE190" s="77"/>
      <c r="DF190" s="77"/>
      <c r="DG190" s="77"/>
      <c r="DH190" s="77"/>
      <c r="DI190" s="77"/>
      <c r="DJ190" s="77"/>
      <c r="DK190" s="77"/>
      <c r="DL190" s="77"/>
      <c r="DM190" s="77"/>
      <c r="DN190" s="77"/>
      <c r="DO190" s="77"/>
      <c r="DP190" s="77">
        <f t="shared" si="370"/>
        <v>0</v>
      </c>
      <c r="DQ190" s="76">
        <f t="shared" si="371"/>
        <v>3093.44</v>
      </c>
      <c r="DR190" s="76">
        <f t="shared" si="372"/>
        <v>-1938.44</v>
      </c>
    </row>
    <row r="191" spans="2:122" s="99" customFormat="1" ht="35.1" customHeight="1" x14ac:dyDescent="0.2">
      <c r="B191" s="80">
        <v>41261</v>
      </c>
      <c r="C191" s="72" t="s">
        <v>471</v>
      </c>
      <c r="D191" s="72" t="s">
        <v>496</v>
      </c>
      <c r="E191" s="104" t="s">
        <v>154</v>
      </c>
      <c r="F191" s="105" t="s">
        <v>497</v>
      </c>
      <c r="G191" s="75">
        <v>1155</v>
      </c>
      <c r="H191" s="75">
        <f t="shared" si="147"/>
        <v>115.5</v>
      </c>
      <c r="I191" s="75">
        <f t="shared" si="146"/>
        <v>1039.5</v>
      </c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>
        <f t="shared" si="299"/>
        <v>0</v>
      </c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>
        <f t="shared" si="300"/>
        <v>7.4</v>
      </c>
      <c r="AJ191" s="75">
        <f t="shared" si="301"/>
        <v>7.4</v>
      </c>
      <c r="AK191" s="75">
        <v>1039.5</v>
      </c>
      <c r="AL191" s="75">
        <v>1039.5</v>
      </c>
      <c r="AM191" s="76">
        <f t="shared" si="302"/>
        <v>15.95</v>
      </c>
      <c r="AN191" s="76">
        <f t="shared" si="303"/>
        <v>17.66</v>
      </c>
      <c r="AO191" s="76">
        <f t="shared" si="304"/>
        <v>17.09</v>
      </c>
      <c r="AP191" s="76">
        <f t="shared" si="305"/>
        <v>17.66</v>
      </c>
      <c r="AQ191" s="76">
        <f t="shared" si="306"/>
        <v>17.09</v>
      </c>
      <c r="AR191" s="76">
        <f t="shared" si="307"/>
        <v>17.66</v>
      </c>
      <c r="AS191" s="76">
        <f t="shared" si="308"/>
        <v>17.66</v>
      </c>
      <c r="AT191" s="76">
        <f t="shared" si="309"/>
        <v>17.09</v>
      </c>
      <c r="AU191" s="76">
        <f t="shared" si="310"/>
        <v>17.66</v>
      </c>
      <c r="AV191" s="76">
        <f t="shared" si="311"/>
        <v>17.09</v>
      </c>
      <c r="AW191" s="76">
        <f t="shared" si="312"/>
        <v>17.66</v>
      </c>
      <c r="AX191" s="76">
        <f t="shared" si="313"/>
        <v>1229.7700000000002</v>
      </c>
      <c r="AY191" s="76">
        <f t="shared" si="314"/>
        <v>2269.27</v>
      </c>
      <c r="AZ191" s="76">
        <f t="shared" si="315"/>
        <v>17.66</v>
      </c>
      <c r="BA191" s="76">
        <f t="shared" si="316"/>
        <v>15.95</v>
      </c>
      <c r="BB191" s="76">
        <f t="shared" si="317"/>
        <v>17.66</v>
      </c>
      <c r="BC191" s="76">
        <f t="shared" si="318"/>
        <v>17.09</v>
      </c>
      <c r="BD191" s="76">
        <f t="shared" si="319"/>
        <v>17.66</v>
      </c>
      <c r="BE191" s="76">
        <f t="shared" si="320"/>
        <v>17.09</v>
      </c>
      <c r="BF191" s="76">
        <f t="shared" si="321"/>
        <v>17.66</v>
      </c>
      <c r="BG191" s="76">
        <f t="shared" si="322"/>
        <v>17.66</v>
      </c>
      <c r="BH191" s="76">
        <f t="shared" si="323"/>
        <v>17.09</v>
      </c>
      <c r="BI191" s="76">
        <f t="shared" si="324"/>
        <v>17.66</v>
      </c>
      <c r="BJ191" s="76">
        <f t="shared" si="325"/>
        <v>17.09</v>
      </c>
      <c r="BK191" s="76">
        <f t="shared" si="326"/>
        <v>17.66</v>
      </c>
      <c r="BL191" s="76">
        <f t="shared" si="327"/>
        <v>207.93</v>
      </c>
      <c r="BM191" s="76">
        <f t="shared" si="328"/>
        <v>2477.1999999999998</v>
      </c>
      <c r="BN191" s="76">
        <f t="shared" si="329"/>
        <v>17.66</v>
      </c>
      <c r="BO191" s="76">
        <f t="shared" si="330"/>
        <v>15.95</v>
      </c>
      <c r="BP191" s="76">
        <f t="shared" si="331"/>
        <v>17.66</v>
      </c>
      <c r="BQ191" s="76">
        <f t="shared" si="332"/>
        <v>17.09</v>
      </c>
      <c r="BR191" s="76">
        <f t="shared" si="333"/>
        <v>17.66</v>
      </c>
      <c r="BS191" s="76">
        <f t="shared" si="334"/>
        <v>17.09</v>
      </c>
      <c r="BT191" s="76">
        <f t="shared" si="335"/>
        <v>17.66</v>
      </c>
      <c r="BU191" s="76">
        <f t="shared" si="336"/>
        <v>17.66</v>
      </c>
      <c r="BV191" s="76">
        <f t="shared" si="337"/>
        <v>17.09</v>
      </c>
      <c r="BW191" s="76">
        <f t="shared" si="338"/>
        <v>17.66</v>
      </c>
      <c r="BX191" s="76">
        <f t="shared" si="339"/>
        <v>17.09</v>
      </c>
      <c r="BY191" s="76">
        <f t="shared" si="340"/>
        <v>17.66</v>
      </c>
      <c r="BZ191" s="76">
        <f t="shared" si="341"/>
        <v>207.93</v>
      </c>
      <c r="CA191" s="76">
        <f t="shared" si="342"/>
        <v>2685.13</v>
      </c>
      <c r="CB191" s="76">
        <f t="shared" si="343"/>
        <v>17.66</v>
      </c>
      <c r="CC191" s="76">
        <f t="shared" si="344"/>
        <v>16.52</v>
      </c>
      <c r="CD191" s="76">
        <f t="shared" si="345"/>
        <v>17.66</v>
      </c>
      <c r="CE191" s="76">
        <f t="shared" si="346"/>
        <v>17.09</v>
      </c>
      <c r="CF191" s="76">
        <f t="shared" si="347"/>
        <v>17.66</v>
      </c>
      <c r="CG191" s="76">
        <f t="shared" si="348"/>
        <v>17.09</v>
      </c>
      <c r="CH191" s="76">
        <f t="shared" si="349"/>
        <v>17.66</v>
      </c>
      <c r="CI191" s="76">
        <f t="shared" si="350"/>
        <v>17.66</v>
      </c>
      <c r="CJ191" s="76">
        <f t="shared" si="351"/>
        <v>17.09</v>
      </c>
      <c r="CK191" s="76">
        <f t="shared" si="352"/>
        <v>17.66</v>
      </c>
      <c r="CL191" s="76">
        <f t="shared" si="353"/>
        <v>17.09</v>
      </c>
      <c r="CM191" s="76">
        <f t="shared" si="354"/>
        <v>17.66</v>
      </c>
      <c r="CN191" s="76">
        <f t="shared" si="355"/>
        <v>208.5</v>
      </c>
      <c r="CO191" s="77">
        <f t="shared" si="356"/>
        <v>2893.63</v>
      </c>
      <c r="CP191" s="76">
        <f t="shared" si="357"/>
        <v>17.66</v>
      </c>
      <c r="CQ191" s="76">
        <f t="shared" si="358"/>
        <v>15.95</v>
      </c>
      <c r="CR191" s="76">
        <f t="shared" si="359"/>
        <v>17.66</v>
      </c>
      <c r="CS191" s="76">
        <f t="shared" si="360"/>
        <v>17.09</v>
      </c>
      <c r="CT191" s="78">
        <f t="shared" si="361"/>
        <v>17.66</v>
      </c>
      <c r="CU191" s="76">
        <f t="shared" si="362"/>
        <v>17.09</v>
      </c>
      <c r="CV191" s="76">
        <f t="shared" si="363"/>
        <v>17.66</v>
      </c>
      <c r="CW191" s="76">
        <f t="shared" si="364"/>
        <v>17.66</v>
      </c>
      <c r="CX191" s="76">
        <f t="shared" si="365"/>
        <v>17.09</v>
      </c>
      <c r="CY191" s="76">
        <f t="shared" si="366"/>
        <v>17.66</v>
      </c>
      <c r="CZ191" s="76">
        <f t="shared" si="367"/>
        <v>17.09</v>
      </c>
      <c r="DA191" s="76">
        <v>9.5399999999999991</v>
      </c>
      <c r="DB191" s="77">
        <f t="shared" si="368"/>
        <v>199.81</v>
      </c>
      <c r="DC191" s="77">
        <f t="shared" si="369"/>
        <v>3093.44</v>
      </c>
      <c r="DD191" s="76"/>
      <c r="DE191" s="77"/>
      <c r="DF191" s="77"/>
      <c r="DG191" s="77"/>
      <c r="DH191" s="77"/>
      <c r="DI191" s="77"/>
      <c r="DJ191" s="77"/>
      <c r="DK191" s="77"/>
      <c r="DL191" s="77"/>
      <c r="DM191" s="77"/>
      <c r="DN191" s="77"/>
      <c r="DO191" s="77"/>
      <c r="DP191" s="77">
        <f t="shared" si="370"/>
        <v>0</v>
      </c>
      <c r="DQ191" s="76">
        <f t="shared" si="371"/>
        <v>3093.44</v>
      </c>
      <c r="DR191" s="76">
        <f t="shared" si="372"/>
        <v>-1938.44</v>
      </c>
    </row>
    <row r="192" spans="2:122" s="99" customFormat="1" ht="17.25" customHeight="1" x14ac:dyDescent="0.2">
      <c r="B192" s="80">
        <v>41261</v>
      </c>
      <c r="C192" s="72" t="s">
        <v>498</v>
      </c>
      <c r="D192" s="79" t="s">
        <v>499</v>
      </c>
      <c r="E192" s="104" t="s">
        <v>76</v>
      </c>
      <c r="F192" s="104" t="s">
        <v>500</v>
      </c>
      <c r="G192" s="75">
        <v>642</v>
      </c>
      <c r="H192" s="75">
        <f t="shared" si="147"/>
        <v>64.2</v>
      </c>
      <c r="I192" s="75">
        <f t="shared" si="146"/>
        <v>577.80000000000007</v>
      </c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>
        <f t="shared" si="299"/>
        <v>0</v>
      </c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>
        <f t="shared" si="300"/>
        <v>4.12</v>
      </c>
      <c r="AJ192" s="75">
        <f t="shared" si="301"/>
        <v>4.12</v>
      </c>
      <c r="AK192" s="75">
        <v>577.79999999999995</v>
      </c>
      <c r="AL192" s="75">
        <v>577.79999999999995</v>
      </c>
      <c r="AM192" s="76">
        <f t="shared" si="302"/>
        <v>8.86</v>
      </c>
      <c r="AN192" s="76">
        <f t="shared" si="303"/>
        <v>9.81</v>
      </c>
      <c r="AO192" s="76">
        <f t="shared" si="304"/>
        <v>9.5</v>
      </c>
      <c r="AP192" s="76">
        <f t="shared" si="305"/>
        <v>9.81</v>
      </c>
      <c r="AQ192" s="76">
        <f t="shared" si="306"/>
        <v>9.5</v>
      </c>
      <c r="AR192" s="76">
        <f t="shared" si="307"/>
        <v>9.81</v>
      </c>
      <c r="AS192" s="76">
        <f t="shared" si="308"/>
        <v>9.81</v>
      </c>
      <c r="AT192" s="76">
        <f t="shared" si="309"/>
        <v>9.5</v>
      </c>
      <c r="AU192" s="76">
        <f t="shared" si="310"/>
        <v>9.81</v>
      </c>
      <c r="AV192" s="76">
        <f t="shared" si="311"/>
        <v>9.5</v>
      </c>
      <c r="AW192" s="76">
        <f t="shared" si="312"/>
        <v>9.81</v>
      </c>
      <c r="AX192" s="76">
        <f t="shared" si="313"/>
        <v>683.51999999999964</v>
      </c>
      <c r="AY192" s="76">
        <f t="shared" si="314"/>
        <v>1261.32</v>
      </c>
      <c r="AZ192" s="76">
        <f t="shared" si="315"/>
        <v>9.81</v>
      </c>
      <c r="BA192" s="76">
        <f t="shared" si="316"/>
        <v>8.86</v>
      </c>
      <c r="BB192" s="76">
        <f t="shared" si="317"/>
        <v>9.81</v>
      </c>
      <c r="BC192" s="76">
        <f t="shared" si="318"/>
        <v>9.5</v>
      </c>
      <c r="BD192" s="76">
        <f t="shared" si="319"/>
        <v>9.81</v>
      </c>
      <c r="BE192" s="76">
        <f t="shared" si="320"/>
        <v>9.5</v>
      </c>
      <c r="BF192" s="76">
        <f t="shared" si="321"/>
        <v>9.81</v>
      </c>
      <c r="BG192" s="76">
        <f t="shared" si="322"/>
        <v>9.81</v>
      </c>
      <c r="BH192" s="76">
        <f t="shared" si="323"/>
        <v>9.5</v>
      </c>
      <c r="BI192" s="76">
        <f t="shared" si="324"/>
        <v>9.81</v>
      </c>
      <c r="BJ192" s="76">
        <f t="shared" si="325"/>
        <v>9.5</v>
      </c>
      <c r="BK192" s="76">
        <f t="shared" si="326"/>
        <v>9.81</v>
      </c>
      <c r="BL192" s="76">
        <f t="shared" si="327"/>
        <v>115.53000000000002</v>
      </c>
      <c r="BM192" s="76">
        <f t="shared" si="328"/>
        <v>1376.85</v>
      </c>
      <c r="BN192" s="76">
        <f t="shared" si="329"/>
        <v>9.81</v>
      </c>
      <c r="BO192" s="76">
        <f t="shared" si="330"/>
        <v>8.86</v>
      </c>
      <c r="BP192" s="76">
        <f t="shared" si="331"/>
        <v>9.81</v>
      </c>
      <c r="BQ192" s="76">
        <f t="shared" si="332"/>
        <v>9.5</v>
      </c>
      <c r="BR192" s="76">
        <f t="shared" si="333"/>
        <v>9.81</v>
      </c>
      <c r="BS192" s="76">
        <f t="shared" si="334"/>
        <v>9.5</v>
      </c>
      <c r="BT192" s="76">
        <f t="shared" si="335"/>
        <v>9.81</v>
      </c>
      <c r="BU192" s="76">
        <f t="shared" si="336"/>
        <v>9.81</v>
      </c>
      <c r="BV192" s="76">
        <f t="shared" si="337"/>
        <v>9.5</v>
      </c>
      <c r="BW192" s="76">
        <f t="shared" si="338"/>
        <v>9.81</v>
      </c>
      <c r="BX192" s="76">
        <f t="shared" si="339"/>
        <v>9.5</v>
      </c>
      <c r="BY192" s="76">
        <f t="shared" si="340"/>
        <v>9.81</v>
      </c>
      <c r="BZ192" s="76">
        <f t="shared" si="341"/>
        <v>115.53000000000002</v>
      </c>
      <c r="CA192" s="76">
        <f t="shared" si="342"/>
        <v>1492.38</v>
      </c>
      <c r="CB192" s="76">
        <f t="shared" si="343"/>
        <v>9.81</v>
      </c>
      <c r="CC192" s="76">
        <f t="shared" si="344"/>
        <v>9.18</v>
      </c>
      <c r="CD192" s="76">
        <f t="shared" si="345"/>
        <v>9.81</v>
      </c>
      <c r="CE192" s="76">
        <f t="shared" si="346"/>
        <v>9.5</v>
      </c>
      <c r="CF192" s="76">
        <f t="shared" si="347"/>
        <v>9.81</v>
      </c>
      <c r="CG192" s="76">
        <f t="shared" si="348"/>
        <v>9.5</v>
      </c>
      <c r="CH192" s="76">
        <f t="shared" si="349"/>
        <v>9.81</v>
      </c>
      <c r="CI192" s="76">
        <f t="shared" si="350"/>
        <v>9.81</v>
      </c>
      <c r="CJ192" s="76">
        <f t="shared" si="351"/>
        <v>9.5</v>
      </c>
      <c r="CK192" s="76">
        <f t="shared" si="352"/>
        <v>9.81</v>
      </c>
      <c r="CL192" s="76">
        <f t="shared" si="353"/>
        <v>9.5</v>
      </c>
      <c r="CM192" s="76">
        <f t="shared" si="354"/>
        <v>9.81</v>
      </c>
      <c r="CN192" s="76">
        <f t="shared" si="355"/>
        <v>115.85000000000001</v>
      </c>
      <c r="CO192" s="77">
        <f t="shared" si="356"/>
        <v>1608.23</v>
      </c>
      <c r="CP192" s="76">
        <f t="shared" si="357"/>
        <v>9.81</v>
      </c>
      <c r="CQ192" s="76">
        <f t="shared" si="358"/>
        <v>8.86</v>
      </c>
      <c r="CR192" s="76">
        <f t="shared" si="359"/>
        <v>9.81</v>
      </c>
      <c r="CS192" s="76">
        <f t="shared" si="360"/>
        <v>9.5</v>
      </c>
      <c r="CT192" s="78">
        <f t="shared" si="361"/>
        <v>9.81</v>
      </c>
      <c r="CU192" s="76">
        <f t="shared" si="362"/>
        <v>9.5</v>
      </c>
      <c r="CV192" s="76">
        <f t="shared" si="363"/>
        <v>9.81</v>
      </c>
      <c r="CW192" s="76">
        <f t="shared" si="364"/>
        <v>9.81</v>
      </c>
      <c r="CX192" s="76">
        <f t="shared" si="365"/>
        <v>9.5</v>
      </c>
      <c r="CY192" s="76">
        <f t="shared" si="366"/>
        <v>9.81</v>
      </c>
      <c r="CZ192" s="76">
        <f t="shared" si="367"/>
        <v>9.5</v>
      </c>
      <c r="DA192" s="76">
        <v>5.52</v>
      </c>
      <c r="DB192" s="77">
        <f t="shared" si="368"/>
        <v>111.24000000000001</v>
      </c>
      <c r="DC192" s="77">
        <f t="shared" si="369"/>
        <v>1719.47</v>
      </c>
      <c r="DD192" s="76"/>
      <c r="DE192" s="77"/>
      <c r="DF192" s="77"/>
      <c r="DG192" s="77"/>
      <c r="DH192" s="77"/>
      <c r="DI192" s="77"/>
      <c r="DJ192" s="77"/>
      <c r="DK192" s="77"/>
      <c r="DL192" s="77"/>
      <c r="DM192" s="77"/>
      <c r="DN192" s="77"/>
      <c r="DO192" s="77"/>
      <c r="DP192" s="77">
        <f t="shared" si="370"/>
        <v>0</v>
      </c>
      <c r="DQ192" s="76">
        <f t="shared" si="371"/>
        <v>1719.47</v>
      </c>
      <c r="DR192" s="76">
        <f t="shared" si="372"/>
        <v>-1077.47</v>
      </c>
    </row>
    <row r="193" spans="2:122" s="99" customFormat="1" ht="20.25" customHeight="1" x14ac:dyDescent="0.2">
      <c r="B193" s="80">
        <v>41264</v>
      </c>
      <c r="C193" s="79" t="s">
        <v>501</v>
      </c>
      <c r="D193" s="79" t="s">
        <v>502</v>
      </c>
      <c r="E193" s="104" t="s">
        <v>154</v>
      </c>
      <c r="F193" s="105" t="s">
        <v>503</v>
      </c>
      <c r="G193" s="75">
        <v>10900</v>
      </c>
      <c r="H193" s="75">
        <f t="shared" si="147"/>
        <v>1090</v>
      </c>
      <c r="I193" s="75">
        <f t="shared" si="146"/>
        <v>9810</v>
      </c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>
        <f t="shared" si="299"/>
        <v>0</v>
      </c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>
        <f>ROUND((I193/5/365*10),2)</f>
        <v>53.75</v>
      </c>
      <c r="AJ193" s="75">
        <f t="shared" si="301"/>
        <v>53.75</v>
      </c>
      <c r="AK193" s="75">
        <v>9810</v>
      </c>
      <c r="AL193" s="75">
        <v>9810</v>
      </c>
      <c r="AM193" s="76">
        <f t="shared" si="302"/>
        <v>150.51</v>
      </c>
      <c r="AN193" s="76">
        <f t="shared" si="303"/>
        <v>166.64</v>
      </c>
      <c r="AO193" s="76">
        <f t="shared" si="304"/>
        <v>161.26</v>
      </c>
      <c r="AP193" s="76">
        <f t="shared" si="305"/>
        <v>166.64</v>
      </c>
      <c r="AQ193" s="76">
        <f t="shared" si="306"/>
        <v>161.26</v>
      </c>
      <c r="AR193" s="76">
        <f t="shared" si="307"/>
        <v>166.64</v>
      </c>
      <c r="AS193" s="76">
        <f t="shared" si="308"/>
        <v>166.64</v>
      </c>
      <c r="AT193" s="76">
        <f t="shared" si="309"/>
        <v>161.26</v>
      </c>
      <c r="AU193" s="76">
        <f t="shared" si="310"/>
        <v>166.64</v>
      </c>
      <c r="AV193" s="76">
        <f t="shared" si="311"/>
        <v>161.26</v>
      </c>
      <c r="AW193" s="76">
        <f t="shared" si="312"/>
        <v>166.64</v>
      </c>
      <c r="AX193" s="76">
        <f t="shared" si="313"/>
        <v>11605.389999999998</v>
      </c>
      <c r="AY193" s="76">
        <f t="shared" si="314"/>
        <v>21415.39</v>
      </c>
      <c r="AZ193" s="76">
        <f t="shared" si="315"/>
        <v>166.64</v>
      </c>
      <c r="BA193" s="76">
        <f t="shared" si="316"/>
        <v>150.51</v>
      </c>
      <c r="BB193" s="76">
        <f t="shared" si="317"/>
        <v>166.64</v>
      </c>
      <c r="BC193" s="76">
        <f t="shared" si="318"/>
        <v>161.26</v>
      </c>
      <c r="BD193" s="76">
        <f t="shared" si="319"/>
        <v>166.64</v>
      </c>
      <c r="BE193" s="76">
        <f t="shared" si="320"/>
        <v>161.26</v>
      </c>
      <c r="BF193" s="76">
        <f t="shared" si="321"/>
        <v>166.64</v>
      </c>
      <c r="BG193" s="76">
        <f t="shared" si="322"/>
        <v>166.64</v>
      </c>
      <c r="BH193" s="76">
        <f t="shared" si="323"/>
        <v>161.26</v>
      </c>
      <c r="BI193" s="76">
        <f t="shared" si="324"/>
        <v>166.64</v>
      </c>
      <c r="BJ193" s="76">
        <f t="shared" si="325"/>
        <v>161.26</v>
      </c>
      <c r="BK193" s="76">
        <f t="shared" si="326"/>
        <v>166.64</v>
      </c>
      <c r="BL193" s="76">
        <f t="shared" si="327"/>
        <v>1962.0300000000002</v>
      </c>
      <c r="BM193" s="76">
        <f t="shared" si="328"/>
        <v>23377.42</v>
      </c>
      <c r="BN193" s="76">
        <f t="shared" si="329"/>
        <v>166.64</v>
      </c>
      <c r="BO193" s="76">
        <f t="shared" si="330"/>
        <v>150.51</v>
      </c>
      <c r="BP193" s="76">
        <f t="shared" si="331"/>
        <v>166.64</v>
      </c>
      <c r="BQ193" s="76">
        <f t="shared" si="332"/>
        <v>161.26</v>
      </c>
      <c r="BR193" s="76">
        <f t="shared" si="333"/>
        <v>166.64</v>
      </c>
      <c r="BS193" s="76">
        <f t="shared" si="334"/>
        <v>161.26</v>
      </c>
      <c r="BT193" s="76">
        <f t="shared" si="335"/>
        <v>166.64</v>
      </c>
      <c r="BU193" s="76">
        <f t="shared" si="336"/>
        <v>166.64</v>
      </c>
      <c r="BV193" s="76">
        <f t="shared" si="337"/>
        <v>161.26</v>
      </c>
      <c r="BW193" s="76">
        <f t="shared" si="338"/>
        <v>166.64</v>
      </c>
      <c r="BX193" s="76">
        <f t="shared" si="339"/>
        <v>161.26</v>
      </c>
      <c r="BY193" s="76">
        <f t="shared" si="340"/>
        <v>166.64</v>
      </c>
      <c r="BZ193" s="76">
        <f t="shared" si="341"/>
        <v>1962.0300000000002</v>
      </c>
      <c r="CA193" s="76">
        <f t="shared" si="342"/>
        <v>25339.45</v>
      </c>
      <c r="CB193" s="76">
        <f t="shared" si="343"/>
        <v>166.64</v>
      </c>
      <c r="CC193" s="76">
        <f t="shared" si="344"/>
        <v>155.88</v>
      </c>
      <c r="CD193" s="76">
        <f t="shared" si="345"/>
        <v>166.64</v>
      </c>
      <c r="CE193" s="76">
        <f t="shared" si="346"/>
        <v>161.26</v>
      </c>
      <c r="CF193" s="76">
        <f t="shared" si="347"/>
        <v>166.64</v>
      </c>
      <c r="CG193" s="76">
        <f t="shared" si="348"/>
        <v>161.26</v>
      </c>
      <c r="CH193" s="76">
        <f t="shared" si="349"/>
        <v>166.64</v>
      </c>
      <c r="CI193" s="76">
        <f t="shared" si="350"/>
        <v>166.64</v>
      </c>
      <c r="CJ193" s="76">
        <f t="shared" si="351"/>
        <v>161.26</v>
      </c>
      <c r="CK193" s="76">
        <f t="shared" si="352"/>
        <v>166.64</v>
      </c>
      <c r="CL193" s="76">
        <f t="shared" si="353"/>
        <v>161.26</v>
      </c>
      <c r="CM193" s="76">
        <f t="shared" si="354"/>
        <v>166.64</v>
      </c>
      <c r="CN193" s="76">
        <f t="shared" si="355"/>
        <v>1967.4</v>
      </c>
      <c r="CO193" s="77">
        <f t="shared" si="356"/>
        <v>27306.85</v>
      </c>
      <c r="CP193" s="76">
        <f t="shared" si="357"/>
        <v>166.64</v>
      </c>
      <c r="CQ193" s="76">
        <f t="shared" si="358"/>
        <v>150.51</v>
      </c>
      <c r="CR193" s="76">
        <f t="shared" si="359"/>
        <v>166.64</v>
      </c>
      <c r="CS193" s="76">
        <f t="shared" si="360"/>
        <v>161.26</v>
      </c>
      <c r="CT193" s="78">
        <f t="shared" si="361"/>
        <v>166.64</v>
      </c>
      <c r="CU193" s="76">
        <f t="shared" si="362"/>
        <v>161.26</v>
      </c>
      <c r="CV193" s="76">
        <f t="shared" si="363"/>
        <v>166.64</v>
      </c>
      <c r="CW193" s="76">
        <f t="shared" si="364"/>
        <v>166.64</v>
      </c>
      <c r="CX193" s="76">
        <f t="shared" si="365"/>
        <v>161.26</v>
      </c>
      <c r="CY193" s="76">
        <f t="shared" si="366"/>
        <v>166.64</v>
      </c>
      <c r="CZ193" s="76">
        <f t="shared" si="367"/>
        <v>161.26</v>
      </c>
      <c r="DA193" s="76">
        <v>107.37</v>
      </c>
      <c r="DB193" s="77">
        <f t="shared" si="368"/>
        <v>1902.7600000000002</v>
      </c>
      <c r="DC193" s="77">
        <f t="shared" si="369"/>
        <v>29209.61</v>
      </c>
      <c r="DD193" s="76"/>
      <c r="DE193" s="77"/>
      <c r="DF193" s="77"/>
      <c r="DG193" s="77"/>
      <c r="DH193" s="77"/>
      <c r="DI193" s="77"/>
      <c r="DJ193" s="77"/>
      <c r="DK193" s="77"/>
      <c r="DL193" s="77"/>
      <c r="DM193" s="77"/>
      <c r="DN193" s="77"/>
      <c r="DO193" s="77"/>
      <c r="DP193" s="77">
        <f t="shared" si="370"/>
        <v>0</v>
      </c>
      <c r="DQ193" s="76">
        <f t="shared" si="371"/>
        <v>29209.61</v>
      </c>
      <c r="DR193" s="76">
        <f t="shared" si="372"/>
        <v>-18309.61</v>
      </c>
    </row>
    <row r="194" spans="2:122" s="26" customFormat="1" ht="16.5" customHeight="1" x14ac:dyDescent="0.25">
      <c r="B194" s="43" t="s">
        <v>56</v>
      </c>
      <c r="C194" s="39"/>
      <c r="D194" s="39"/>
      <c r="E194" s="81"/>
      <c r="F194" s="81"/>
      <c r="G194" s="42">
        <f>SUM(G90:G193)</f>
        <v>231506.03</v>
      </c>
      <c r="H194" s="42">
        <f>SUM(H90:H193)</f>
        <v>23150.603000000025</v>
      </c>
      <c r="I194" s="42">
        <f>SUM(I90:I193)</f>
        <v>208355.42699999968</v>
      </c>
      <c r="J194" s="42">
        <f t="shared" ref="J194:Q194" si="373">SUM(J90:J132)</f>
        <v>0</v>
      </c>
      <c r="K194" s="42">
        <f t="shared" si="373"/>
        <v>0</v>
      </c>
      <c r="L194" s="42">
        <f t="shared" si="373"/>
        <v>0</v>
      </c>
      <c r="M194" s="42">
        <f t="shared" si="373"/>
        <v>0</v>
      </c>
      <c r="N194" s="42">
        <f t="shared" si="373"/>
        <v>0</v>
      </c>
      <c r="O194" s="42">
        <f t="shared" si="373"/>
        <v>0</v>
      </c>
      <c r="P194" s="42">
        <f t="shared" si="373"/>
        <v>0</v>
      </c>
      <c r="Q194" s="42">
        <f t="shared" si="373"/>
        <v>0</v>
      </c>
      <c r="R194" s="42">
        <f t="shared" ref="R194:AG194" si="374">SUM(R90:R148)</f>
        <v>2.42</v>
      </c>
      <c r="S194" s="42">
        <f t="shared" si="374"/>
        <v>2465.14</v>
      </c>
      <c r="T194" s="42">
        <f t="shared" si="374"/>
        <v>4203.49</v>
      </c>
      <c r="U194" s="42">
        <f t="shared" si="374"/>
        <v>4203.49</v>
      </c>
      <c r="V194" s="42">
        <f t="shared" si="374"/>
        <v>4203.5099999999993</v>
      </c>
      <c r="W194" s="42">
        <f t="shared" si="374"/>
        <v>18635.88</v>
      </c>
      <c r="X194" s="42">
        <f t="shared" si="374"/>
        <v>9234.4699999999993</v>
      </c>
      <c r="Y194" s="42">
        <f t="shared" si="374"/>
        <v>12449.050000000001</v>
      </c>
      <c r="Z194" s="42">
        <f t="shared" si="374"/>
        <v>14888.420000000004</v>
      </c>
      <c r="AA194" s="42">
        <f t="shared" si="374"/>
        <v>18877.749999999996</v>
      </c>
      <c r="AB194" s="42">
        <f t="shared" si="374"/>
        <v>16044.770000000002</v>
      </c>
      <c r="AC194" s="42">
        <f t="shared" si="374"/>
        <v>11334.760000000007</v>
      </c>
      <c r="AD194" s="42">
        <f t="shared" si="374"/>
        <v>8095.3400000000056</v>
      </c>
      <c r="AE194" s="42">
        <f t="shared" si="374"/>
        <v>5665.6700000000037</v>
      </c>
      <c r="AF194" s="42">
        <f t="shared" si="374"/>
        <v>4275.6500000000015</v>
      </c>
      <c r="AG194" s="42">
        <f t="shared" si="374"/>
        <v>636.67999999999984</v>
      </c>
      <c r="AH194" s="42"/>
      <c r="AI194" s="42"/>
      <c r="AJ194" s="42"/>
      <c r="AK194" s="42">
        <f>SUM(AK90:AK193)</f>
        <v>208355.4299999997</v>
      </c>
      <c r="AL194" s="42">
        <f>SUM(AL90:AL193)</f>
        <v>208355.4299999997</v>
      </c>
    </row>
    <row r="195" spans="2:122" s="26" customFormat="1" ht="10.5" customHeight="1" x14ac:dyDescent="0.25">
      <c r="B195" s="27" t="s">
        <v>504</v>
      </c>
      <c r="C195" s="21" t="s">
        <v>505</v>
      </c>
      <c r="D195" s="22" t="s">
        <v>506</v>
      </c>
      <c r="E195" s="23" t="s">
        <v>109</v>
      </c>
      <c r="F195" s="23" t="s">
        <v>507</v>
      </c>
      <c r="G195" s="24">
        <v>3205</v>
      </c>
      <c r="H195" s="24">
        <f>(G195*0.1)</f>
        <v>320.5</v>
      </c>
      <c r="I195" s="24">
        <f>(G195*0.9)</f>
        <v>2884.5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74.28</v>
      </c>
      <c r="Z195" s="24">
        <v>576.91</v>
      </c>
      <c r="AA195" s="24">
        <v>576.94000000000005</v>
      </c>
      <c r="AB195" s="24">
        <v>578.52</v>
      </c>
      <c r="AC195" s="24">
        <v>576.94000000000005</v>
      </c>
      <c r="AD195" s="24">
        <v>500.91</v>
      </c>
      <c r="AE195" s="24">
        <v>0</v>
      </c>
      <c r="AF195" s="25">
        <v>0</v>
      </c>
      <c r="AG195" s="24">
        <v>0</v>
      </c>
      <c r="AH195" s="24"/>
      <c r="AI195" s="24"/>
      <c r="AJ195" s="24"/>
      <c r="AK195" s="24">
        <f>SUM(Y195:AD195)</f>
        <v>2884.5</v>
      </c>
      <c r="AL195" s="25">
        <v>2884.5</v>
      </c>
    </row>
    <row r="196" spans="2:122" s="26" customFormat="1" ht="10.5" customHeight="1" x14ac:dyDescent="0.25">
      <c r="B196" s="27" t="s">
        <v>508</v>
      </c>
      <c r="C196" s="21" t="s">
        <v>509</v>
      </c>
      <c r="D196" s="22" t="s">
        <v>510</v>
      </c>
      <c r="E196" s="23" t="s">
        <v>109</v>
      </c>
      <c r="F196" s="23" t="s">
        <v>511</v>
      </c>
      <c r="G196" s="24">
        <v>1130</v>
      </c>
      <c r="H196" s="24">
        <f>(G196*0.1)</f>
        <v>113</v>
      </c>
      <c r="I196" s="24">
        <f>(G196*0.9)</f>
        <v>1017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7.24</v>
      </c>
      <c r="Z196" s="24">
        <v>203.44</v>
      </c>
      <c r="AA196" s="24">
        <v>203.44</v>
      </c>
      <c r="AB196" s="24">
        <v>204</v>
      </c>
      <c r="AC196" s="24">
        <v>203.44</v>
      </c>
      <c r="AD196" s="24">
        <v>195.44</v>
      </c>
      <c r="AE196" s="24">
        <v>0</v>
      </c>
      <c r="AF196" s="25">
        <v>0</v>
      </c>
      <c r="AG196" s="24">
        <v>0</v>
      </c>
      <c r="AH196" s="24"/>
      <c r="AI196" s="24"/>
      <c r="AJ196" s="24"/>
      <c r="AK196" s="24">
        <f>SUM(Y196:AD196)</f>
        <v>1017</v>
      </c>
      <c r="AL196" s="24">
        <v>1017</v>
      </c>
    </row>
    <row r="197" spans="2:122" s="26" customFormat="1" ht="10.5" customHeight="1" x14ac:dyDescent="0.25">
      <c r="B197" s="43" t="s">
        <v>56</v>
      </c>
      <c r="C197" s="39"/>
      <c r="D197" s="40"/>
      <c r="E197" s="41"/>
      <c r="F197" s="41"/>
      <c r="G197" s="42">
        <f>SUM(G195:G196)</f>
        <v>4335</v>
      </c>
      <c r="H197" s="42">
        <f t="shared" ref="H197:AL197" si="375">SUM(H195:H196)</f>
        <v>433.5</v>
      </c>
      <c r="I197" s="42">
        <f t="shared" si="375"/>
        <v>3901.5</v>
      </c>
      <c r="J197" s="42">
        <f t="shared" si="375"/>
        <v>0</v>
      </c>
      <c r="K197" s="42">
        <f t="shared" si="375"/>
        <v>0</v>
      </c>
      <c r="L197" s="42">
        <f t="shared" si="375"/>
        <v>0</v>
      </c>
      <c r="M197" s="42">
        <f t="shared" si="375"/>
        <v>0</v>
      </c>
      <c r="N197" s="42">
        <f t="shared" si="375"/>
        <v>0</v>
      </c>
      <c r="O197" s="42">
        <f t="shared" si="375"/>
        <v>0</v>
      </c>
      <c r="P197" s="42">
        <f t="shared" si="375"/>
        <v>0</v>
      </c>
      <c r="Q197" s="42">
        <f t="shared" si="375"/>
        <v>0</v>
      </c>
      <c r="R197" s="42">
        <f t="shared" si="375"/>
        <v>0</v>
      </c>
      <c r="S197" s="42">
        <f t="shared" si="375"/>
        <v>0</v>
      </c>
      <c r="T197" s="42">
        <f t="shared" si="375"/>
        <v>0</v>
      </c>
      <c r="U197" s="42">
        <f t="shared" si="375"/>
        <v>0</v>
      </c>
      <c r="V197" s="42">
        <f t="shared" si="375"/>
        <v>0</v>
      </c>
      <c r="W197" s="42">
        <f t="shared" si="375"/>
        <v>0</v>
      </c>
      <c r="X197" s="42">
        <f t="shared" si="375"/>
        <v>0</v>
      </c>
      <c r="Y197" s="42">
        <f t="shared" si="375"/>
        <v>81.52</v>
      </c>
      <c r="Z197" s="42">
        <f t="shared" si="375"/>
        <v>780.34999999999991</v>
      </c>
      <c r="AA197" s="42">
        <f t="shared" si="375"/>
        <v>780.38000000000011</v>
      </c>
      <c r="AB197" s="42">
        <f t="shared" si="375"/>
        <v>782.52</v>
      </c>
      <c r="AC197" s="42">
        <f t="shared" si="375"/>
        <v>780.38000000000011</v>
      </c>
      <c r="AD197" s="42">
        <f t="shared" si="375"/>
        <v>696.35</v>
      </c>
      <c r="AE197" s="42">
        <f t="shared" si="375"/>
        <v>0</v>
      </c>
      <c r="AF197" s="42">
        <f t="shared" si="375"/>
        <v>0</v>
      </c>
      <c r="AG197" s="42">
        <f t="shared" si="375"/>
        <v>0</v>
      </c>
      <c r="AH197" s="42"/>
      <c r="AI197" s="42"/>
      <c r="AJ197" s="42"/>
      <c r="AK197" s="42">
        <f t="shared" si="375"/>
        <v>3901.5</v>
      </c>
      <c r="AL197" s="42">
        <f t="shared" si="375"/>
        <v>3901.5</v>
      </c>
    </row>
    <row r="198" spans="2:122" ht="14.25" customHeight="1" x14ac:dyDescent="0.15">
      <c r="B198" s="106" t="s">
        <v>512</v>
      </c>
      <c r="C198" s="107"/>
      <c r="D198" s="108"/>
      <c r="E198" s="109"/>
      <c r="F198" s="109"/>
      <c r="G198" s="110">
        <f t="shared" ref="G198:AG198" si="376">ROUND((G23+G36+G88+G194+G197),2)</f>
        <v>546785.16</v>
      </c>
      <c r="H198" s="110">
        <f t="shared" si="376"/>
        <v>54678.52</v>
      </c>
      <c r="I198" s="110">
        <f t="shared" si="376"/>
        <v>492107.52000000002</v>
      </c>
      <c r="J198" s="110">
        <f t="shared" si="376"/>
        <v>0</v>
      </c>
      <c r="K198" s="110">
        <f t="shared" si="376"/>
        <v>417.3</v>
      </c>
      <c r="L198" s="110">
        <f t="shared" si="376"/>
        <v>503.37</v>
      </c>
      <c r="M198" s="110">
        <f t="shared" si="376"/>
        <v>558.1</v>
      </c>
      <c r="N198" s="110">
        <f t="shared" si="376"/>
        <v>633.16999999999996</v>
      </c>
      <c r="O198" s="110">
        <f t="shared" si="376"/>
        <v>661.91</v>
      </c>
      <c r="P198" s="110">
        <f t="shared" si="376"/>
        <v>4612.93</v>
      </c>
      <c r="Q198" s="110">
        <f t="shared" si="376"/>
        <v>42234.73</v>
      </c>
      <c r="R198" s="110">
        <f t="shared" si="376"/>
        <v>48611.41</v>
      </c>
      <c r="S198" s="110">
        <f t="shared" si="376"/>
        <v>55612.3</v>
      </c>
      <c r="T198" s="110">
        <f t="shared" si="376"/>
        <v>65519.55</v>
      </c>
      <c r="U198" s="110">
        <f t="shared" si="376"/>
        <v>15341.41</v>
      </c>
      <c r="V198" s="110">
        <f t="shared" si="376"/>
        <v>6991.95</v>
      </c>
      <c r="W198" s="110">
        <f t="shared" si="376"/>
        <v>21442.23</v>
      </c>
      <c r="X198" s="110">
        <f t="shared" si="376"/>
        <v>11643.64</v>
      </c>
      <c r="Y198" s="110">
        <f t="shared" si="376"/>
        <v>21143.54</v>
      </c>
      <c r="Z198" s="110">
        <f t="shared" si="376"/>
        <v>25552.87</v>
      </c>
      <c r="AA198" s="110">
        <f t="shared" si="376"/>
        <v>31348.58</v>
      </c>
      <c r="AB198" s="110">
        <f t="shared" si="376"/>
        <v>30715.39</v>
      </c>
      <c r="AC198" s="110">
        <f t="shared" si="376"/>
        <v>25768.400000000001</v>
      </c>
      <c r="AD198" s="110">
        <f t="shared" si="376"/>
        <v>15263.95</v>
      </c>
      <c r="AE198" s="110">
        <f t="shared" si="376"/>
        <v>10628.54</v>
      </c>
      <c r="AF198" s="110">
        <f t="shared" si="376"/>
        <v>7230.51</v>
      </c>
      <c r="AG198" s="110">
        <f t="shared" si="376"/>
        <v>636.67999999999995</v>
      </c>
      <c r="AH198" s="110"/>
      <c r="AI198" s="110"/>
      <c r="AJ198" s="110"/>
      <c r="AK198" s="110">
        <f>ROUND((AK23+AK36+AK88+AK194+AK197),2)</f>
        <v>492107.53</v>
      </c>
      <c r="AL198" s="110">
        <f>ROUND((AL23+AL36+AL88+AL194+AL197),2)</f>
        <v>492107.53</v>
      </c>
      <c r="DG198" s="111"/>
    </row>
    <row r="199" spans="2:122" ht="10.5" customHeight="1" x14ac:dyDescent="0.2">
      <c r="B199" s="112"/>
      <c r="C199" s="113"/>
      <c r="D199" s="114"/>
      <c r="E199" s="115"/>
      <c r="F199" s="115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7"/>
      <c r="AG199" s="116"/>
      <c r="AH199" s="116"/>
      <c r="AI199" s="116"/>
      <c r="AJ199" s="116"/>
      <c r="AK199" s="116"/>
      <c r="AL199" s="116"/>
    </row>
    <row r="200" spans="2:122" ht="10.5" customHeight="1" x14ac:dyDescent="0.2">
      <c r="B200" s="112"/>
      <c r="C200" s="113"/>
      <c r="D200" s="114"/>
      <c r="E200" s="115"/>
      <c r="F200" s="115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7"/>
      <c r="AG200" s="116"/>
      <c r="AH200" s="116"/>
      <c r="AI200" s="116"/>
      <c r="AJ200" s="116"/>
      <c r="AK200" s="116"/>
      <c r="AL200" s="116"/>
    </row>
    <row r="201" spans="2:122" ht="10.5" customHeight="1" x14ac:dyDescent="0.2">
      <c r="B201" s="112"/>
      <c r="C201" s="113"/>
      <c r="D201" s="114"/>
      <c r="E201" s="115"/>
      <c r="F201" s="115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7"/>
      <c r="AG201" s="116"/>
      <c r="AH201" s="116"/>
      <c r="AI201" s="116"/>
      <c r="AJ201" s="116"/>
      <c r="AK201" s="116"/>
      <c r="AL201" s="116"/>
    </row>
    <row r="202" spans="2:122" ht="9.75" x14ac:dyDescent="0.2">
      <c r="B202" s="7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118"/>
      <c r="AG202" s="4"/>
      <c r="AH202" s="4"/>
      <c r="AI202" s="4"/>
      <c r="AJ202" s="4"/>
      <c r="AK202" s="4"/>
    </row>
    <row r="203" spans="2:122" ht="9.75" x14ac:dyDescent="0.2">
      <c r="B203" s="3" t="s">
        <v>513</v>
      </c>
      <c r="D203" s="3" t="s">
        <v>514</v>
      </c>
      <c r="G203" s="4"/>
      <c r="H203" s="119" t="s">
        <v>515</v>
      </c>
      <c r="I203" s="119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118"/>
      <c r="AG203" s="4"/>
      <c r="AH203" s="4"/>
      <c r="AI203" s="4"/>
      <c r="AJ203" s="4"/>
      <c r="AK203" s="4"/>
    </row>
    <row r="204" spans="2:122" ht="9.75" customHeight="1" x14ac:dyDescent="0.2">
      <c r="B204" s="120" t="s">
        <v>516</v>
      </c>
      <c r="C204" s="121"/>
      <c r="D204" s="3" t="s">
        <v>517</v>
      </c>
      <c r="G204" s="4"/>
      <c r="H204" s="119" t="s">
        <v>518</v>
      </c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  <c r="AA204" s="122"/>
      <c r="AB204" s="122"/>
      <c r="AC204" s="122"/>
      <c r="AD204" s="122"/>
      <c r="AE204" s="122"/>
      <c r="AF204" s="122"/>
      <c r="AG204" s="122"/>
      <c r="AH204" s="122"/>
      <c r="AI204" s="122"/>
      <c r="AJ204" s="122"/>
      <c r="AK204" s="122"/>
    </row>
    <row r="205" spans="2:122" ht="9.75" x14ac:dyDescent="0.2">
      <c r="B205" s="120" t="s">
        <v>519</v>
      </c>
      <c r="C205" s="123"/>
      <c r="D205" s="124" t="s">
        <v>520</v>
      </c>
      <c r="E205" s="125"/>
      <c r="F205" s="125"/>
      <c r="G205" s="125"/>
      <c r="H205" s="119" t="s">
        <v>521</v>
      </c>
      <c r="I205" s="119"/>
      <c r="J205" s="126"/>
      <c r="K205" s="126"/>
      <c r="L205" s="126"/>
      <c r="M205" s="126"/>
      <c r="N205" s="126"/>
      <c r="O205" s="126"/>
      <c r="P205" s="126"/>
      <c r="Q205" s="126"/>
      <c r="R205" s="126"/>
      <c r="S205" s="126"/>
      <c r="T205" s="126"/>
      <c r="U205" s="126"/>
      <c r="V205" s="126"/>
      <c r="W205" s="126"/>
      <c r="X205" s="126"/>
      <c r="Y205" s="126"/>
      <c r="Z205" s="126"/>
      <c r="AA205" s="126"/>
      <c r="AB205" s="126"/>
      <c r="AC205" s="126"/>
      <c r="AD205" s="126"/>
      <c r="AE205" s="126"/>
      <c r="AF205" s="126"/>
      <c r="AG205" s="126"/>
      <c r="AH205" s="126"/>
      <c r="AI205" s="126"/>
      <c r="AJ205" s="126"/>
      <c r="AK205" s="126"/>
    </row>
    <row r="206" spans="2:122" ht="9.75" x14ac:dyDescent="0.2">
      <c r="B206" s="7"/>
      <c r="D206" s="2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118"/>
      <c r="AG206" s="4"/>
      <c r="AH206" s="4"/>
      <c r="AI206" s="4"/>
      <c r="AJ206" s="4"/>
      <c r="AK206" s="4"/>
    </row>
    <row r="207" spans="2:122" ht="9.75" x14ac:dyDescent="0.2">
      <c r="B207" s="7"/>
      <c r="D207" s="2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118"/>
      <c r="AG207" s="4"/>
      <c r="AH207" s="4"/>
      <c r="AI207" s="4"/>
      <c r="AJ207" s="4"/>
      <c r="AK207" s="4"/>
    </row>
    <row r="208" spans="2:122" ht="9.75" x14ac:dyDescent="0.2">
      <c r="B208" s="7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118"/>
      <c r="AG208" s="4"/>
      <c r="AH208" s="4"/>
      <c r="AI208" s="4"/>
      <c r="AJ208" s="4"/>
      <c r="AK208" s="4"/>
    </row>
    <row r="209" spans="2:38" ht="9.75" x14ac:dyDescent="0.2">
      <c r="B209" s="127"/>
      <c r="AG209" s="7"/>
      <c r="AH209" s="7"/>
      <c r="AI209" s="7"/>
      <c r="AJ209" s="7"/>
      <c r="AK209" s="7"/>
      <c r="AL209" s="7"/>
    </row>
    <row r="210" spans="2:38" ht="9.75" x14ac:dyDescent="0.2">
      <c r="C210" s="7"/>
      <c r="D210" s="7"/>
      <c r="AG210" s="7"/>
      <c r="AH210" s="7"/>
      <c r="AI210" s="7"/>
      <c r="AJ210" s="7"/>
      <c r="AK210" s="7"/>
      <c r="AL210" s="7"/>
    </row>
    <row r="211" spans="2:38" ht="9.75" x14ac:dyDescent="0.2">
      <c r="C211" s="7"/>
      <c r="D211" s="7"/>
      <c r="AG211" s="7"/>
      <c r="AH211" s="7"/>
      <c r="AI211" s="7"/>
      <c r="AJ211" s="7"/>
      <c r="AK211" s="7"/>
      <c r="AL211" s="7"/>
    </row>
    <row r="212" spans="2:38" ht="9.75" x14ac:dyDescent="0.2">
      <c r="AG212" s="7"/>
      <c r="AH212" s="7"/>
      <c r="AI212" s="7"/>
      <c r="AJ212" s="7"/>
      <c r="AK212" s="7"/>
      <c r="AL212" s="7"/>
    </row>
    <row r="213" spans="2:38" ht="9.75" x14ac:dyDescent="0.2">
      <c r="AG213" s="7"/>
      <c r="AH213" s="7"/>
      <c r="AI213" s="7"/>
      <c r="AJ213" s="7"/>
      <c r="AK213" s="7"/>
      <c r="AL213" s="7"/>
    </row>
    <row r="214" spans="2:38" ht="9.75" x14ac:dyDescent="0.2">
      <c r="C214" s="7"/>
      <c r="D214" s="7"/>
      <c r="G214" s="10"/>
      <c r="AG214" s="7"/>
      <c r="AH214" s="7"/>
      <c r="AI214" s="7"/>
      <c r="AJ214" s="7"/>
      <c r="AK214" s="7"/>
      <c r="AL214" s="7"/>
    </row>
    <row r="215" spans="2:38" ht="9.75" x14ac:dyDescent="0.2">
      <c r="C215" s="7"/>
      <c r="D215" s="7"/>
      <c r="G215" s="10"/>
      <c r="AG215" s="7"/>
      <c r="AH215" s="7"/>
      <c r="AI215" s="7"/>
      <c r="AJ215" s="7"/>
      <c r="AK215" s="7"/>
      <c r="AL215" s="7"/>
    </row>
    <row r="216" spans="2:38" ht="9.75" x14ac:dyDescent="0.2">
      <c r="C216" s="7"/>
      <c r="D216" s="7"/>
      <c r="G216" s="10"/>
      <c r="AF216" s="5"/>
      <c r="AG216" s="7"/>
      <c r="AH216" s="7"/>
      <c r="AI216" s="7"/>
      <c r="AJ216" s="7"/>
      <c r="AK216" s="7"/>
      <c r="AL216" s="7"/>
    </row>
    <row r="217" spans="2:38" ht="9.75" x14ac:dyDescent="0.2">
      <c r="AG217" s="7"/>
      <c r="AH217" s="7"/>
      <c r="AI217" s="7"/>
      <c r="AJ217" s="7"/>
      <c r="AK217" s="7"/>
      <c r="AL217" s="7"/>
    </row>
    <row r="218" spans="2:38" ht="9.75" x14ac:dyDescent="0.2">
      <c r="C218" s="7"/>
      <c r="D218" s="7"/>
      <c r="G218" s="10"/>
      <c r="AF218" s="5"/>
      <c r="AG218" s="7"/>
      <c r="AH218" s="7"/>
      <c r="AI218" s="7"/>
      <c r="AJ218" s="7"/>
      <c r="AK218" s="7"/>
      <c r="AL218" s="7"/>
    </row>
    <row r="219" spans="2:38" ht="9.75" x14ac:dyDescent="0.2">
      <c r="AG219" s="7"/>
      <c r="AH219" s="7"/>
      <c r="AI219" s="7"/>
      <c r="AJ219" s="7"/>
      <c r="AK219" s="7"/>
      <c r="AL219" s="7"/>
    </row>
    <row r="220" spans="2:38" ht="9.75" x14ac:dyDescent="0.2">
      <c r="C220" s="7"/>
      <c r="D220" s="7"/>
      <c r="G220" s="10"/>
      <c r="AF220" s="5"/>
      <c r="AG220" s="7"/>
      <c r="AH220" s="7"/>
      <c r="AI220" s="7"/>
      <c r="AJ220" s="7"/>
      <c r="AK220" s="7"/>
      <c r="AL220" s="7"/>
    </row>
    <row r="221" spans="2:38" ht="9.75" x14ac:dyDescent="0.2">
      <c r="AG221" s="7"/>
      <c r="AH221" s="7"/>
      <c r="AI221" s="7"/>
      <c r="AJ221" s="7"/>
      <c r="AK221" s="7"/>
      <c r="AL221" s="7"/>
    </row>
    <row r="222" spans="2:38" ht="9.75" x14ac:dyDescent="0.2">
      <c r="AG222" s="7"/>
      <c r="AH222" s="7"/>
      <c r="AI222" s="7"/>
      <c r="AJ222" s="7"/>
      <c r="AK222" s="7"/>
      <c r="AL222" s="7"/>
    </row>
    <row r="223" spans="2:38" ht="9.75" x14ac:dyDescent="0.2">
      <c r="AG223" s="7"/>
      <c r="AH223" s="7"/>
      <c r="AI223" s="7"/>
      <c r="AJ223" s="7"/>
      <c r="AK223" s="7"/>
      <c r="AL223" s="7"/>
    </row>
    <row r="224" spans="2:38" ht="9.75" x14ac:dyDescent="0.2">
      <c r="AG224" s="7"/>
      <c r="AH224" s="7"/>
      <c r="AI224" s="7"/>
      <c r="AJ224" s="7"/>
      <c r="AK224" s="7"/>
      <c r="AL224" s="7"/>
    </row>
    <row r="225" spans="2:38" ht="9.75" x14ac:dyDescent="0.2">
      <c r="B225" s="7"/>
      <c r="AG225" s="7"/>
      <c r="AH225" s="7"/>
      <c r="AI225" s="7"/>
      <c r="AJ225" s="7"/>
      <c r="AK225" s="7"/>
      <c r="AL225" s="7"/>
    </row>
    <row r="226" spans="2:38" ht="9.75" x14ac:dyDescent="0.2">
      <c r="B226" s="7"/>
      <c r="AG226" s="7"/>
      <c r="AH226" s="7"/>
      <c r="AI226" s="7"/>
      <c r="AJ226" s="7"/>
      <c r="AK226" s="7"/>
      <c r="AL226" s="7"/>
    </row>
    <row r="227" spans="2:38" ht="9.75" x14ac:dyDescent="0.2">
      <c r="B227" s="7"/>
      <c r="AG227" s="7"/>
      <c r="AH227" s="7"/>
      <c r="AI227" s="7"/>
      <c r="AJ227" s="7"/>
      <c r="AK227" s="7"/>
      <c r="AL227" s="7"/>
    </row>
    <row r="228" spans="2:38" ht="9.75" x14ac:dyDescent="0.2">
      <c r="B228" s="7"/>
      <c r="AG228" s="7"/>
      <c r="AH228" s="7"/>
      <c r="AI228" s="7"/>
      <c r="AJ228" s="7"/>
      <c r="AK228" s="7"/>
      <c r="AL228" s="7"/>
    </row>
    <row r="229" spans="2:38" ht="9.75" x14ac:dyDescent="0.2">
      <c r="B229" s="7"/>
      <c r="AG229" s="7"/>
      <c r="AH229" s="7"/>
      <c r="AI229" s="7"/>
      <c r="AJ229" s="7"/>
      <c r="AK229" s="7"/>
      <c r="AL229" s="7"/>
    </row>
    <row r="230" spans="2:38" ht="9.75" x14ac:dyDescent="0.2">
      <c r="B230" s="7"/>
      <c r="AG230" s="7"/>
      <c r="AH230" s="7"/>
      <c r="AI230" s="7"/>
      <c r="AJ230" s="7"/>
      <c r="AK230" s="7"/>
      <c r="AL230" s="7"/>
    </row>
    <row r="231" spans="2:38" ht="9.75" x14ac:dyDescent="0.2">
      <c r="B231" s="7"/>
      <c r="AG231" s="7"/>
      <c r="AH231" s="7"/>
      <c r="AI231" s="7"/>
      <c r="AJ231" s="7"/>
      <c r="AK231" s="7"/>
      <c r="AL231" s="7"/>
    </row>
    <row r="232" spans="2:38" ht="9.75" x14ac:dyDescent="0.2">
      <c r="B232" s="7"/>
      <c r="AG232" s="7"/>
      <c r="AH232" s="7"/>
      <c r="AI232" s="7"/>
      <c r="AJ232" s="7"/>
      <c r="AK232" s="7"/>
      <c r="AL232" s="7"/>
    </row>
    <row r="233" spans="2:38" ht="9.75" x14ac:dyDescent="0.2">
      <c r="B233" s="7"/>
      <c r="AG233" s="7"/>
      <c r="AH233" s="7"/>
      <c r="AI233" s="7"/>
      <c r="AJ233" s="7"/>
      <c r="AK233" s="7"/>
      <c r="AL233" s="7"/>
    </row>
    <row r="234" spans="2:38" ht="9.75" x14ac:dyDescent="0.2">
      <c r="B234" s="7"/>
      <c r="AG234" s="7"/>
      <c r="AH234" s="7"/>
      <c r="AI234" s="7"/>
      <c r="AJ234" s="7"/>
      <c r="AK234" s="7"/>
      <c r="AL234" s="7"/>
    </row>
    <row r="235" spans="2:38" ht="9.75" x14ac:dyDescent="0.2">
      <c r="B235" s="7"/>
      <c r="AG235" s="7"/>
      <c r="AH235" s="7"/>
      <c r="AI235" s="7"/>
      <c r="AJ235" s="7"/>
      <c r="AK235" s="7"/>
      <c r="AL235" s="7"/>
    </row>
    <row r="236" spans="2:38" ht="9.75" x14ac:dyDescent="0.2">
      <c r="B236" s="7"/>
      <c r="C236" s="7"/>
      <c r="D236" s="7"/>
      <c r="AF236" s="5"/>
      <c r="AG236" s="7"/>
      <c r="AH236" s="7"/>
      <c r="AI236" s="7"/>
      <c r="AJ236" s="7"/>
      <c r="AK236" s="7"/>
      <c r="AL236" s="7"/>
    </row>
    <row r="237" spans="2:38" ht="9.75" x14ac:dyDescent="0.2">
      <c r="B237" s="7"/>
      <c r="C237" s="7"/>
      <c r="D237" s="7"/>
      <c r="AF237" s="5"/>
      <c r="AG237" s="7"/>
      <c r="AH237" s="7"/>
      <c r="AI237" s="7"/>
      <c r="AJ237" s="7"/>
      <c r="AK237" s="7"/>
      <c r="AL237" s="7"/>
    </row>
    <row r="238" spans="2:38" ht="9.75" x14ac:dyDescent="0.2">
      <c r="B238" s="7"/>
      <c r="C238" s="7"/>
      <c r="D238" s="7"/>
      <c r="AF238" s="5"/>
      <c r="AG238" s="7"/>
      <c r="AH238" s="7"/>
      <c r="AI238" s="7"/>
      <c r="AJ238" s="7"/>
      <c r="AK238" s="7"/>
      <c r="AL238" s="7"/>
    </row>
    <row r="239" spans="2:38" ht="9.75" x14ac:dyDescent="0.2">
      <c r="B239" s="7"/>
      <c r="C239" s="7"/>
      <c r="D239" s="7"/>
      <c r="AF239" s="5"/>
      <c r="AG239" s="7"/>
      <c r="AH239" s="7"/>
      <c r="AI239" s="7"/>
      <c r="AJ239" s="7"/>
      <c r="AK239" s="7"/>
      <c r="AL239" s="7"/>
    </row>
    <row r="240" spans="2:38" ht="9.75" x14ac:dyDescent="0.2">
      <c r="B240" s="7"/>
      <c r="C240" s="7"/>
      <c r="D240" s="7"/>
      <c r="AF240" s="5"/>
      <c r="AG240" s="7"/>
      <c r="AH240" s="7"/>
      <c r="AI240" s="7"/>
      <c r="AJ240" s="7"/>
      <c r="AK240" s="7"/>
      <c r="AL240" s="7"/>
    </row>
    <row r="241" spans="5:32" s="7" customFormat="1" ht="9.75" x14ac:dyDescent="0.2">
      <c r="E241" s="4"/>
      <c r="F241" s="4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</row>
    <row r="242" spans="5:32" s="7" customFormat="1" ht="9.75" x14ac:dyDescent="0.2">
      <c r="E242" s="4"/>
      <c r="F242" s="4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</row>
    <row r="243" spans="5:32" s="7" customFormat="1" ht="9.75" x14ac:dyDescent="0.2">
      <c r="E243" s="4"/>
      <c r="F243" s="4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</row>
    <row r="244" spans="5:32" s="7" customFormat="1" ht="9.75" x14ac:dyDescent="0.2">
      <c r="E244" s="4"/>
      <c r="F244" s="4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</row>
    <row r="245" spans="5:32" s="7" customFormat="1" ht="9.75" x14ac:dyDescent="0.2">
      <c r="E245" s="4"/>
      <c r="F245" s="4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</row>
  </sheetData>
  <mergeCells count="7">
    <mergeCell ref="B2:C2"/>
    <mergeCell ref="B3:AL3"/>
    <mergeCell ref="H203:I203"/>
    <mergeCell ref="B204:C204"/>
    <mergeCell ref="H204:AK204"/>
    <mergeCell ref="B205:C205"/>
    <mergeCell ref="H205:AK205"/>
  </mergeCells>
  <printOptions horizontalCentered="1"/>
  <pageMargins left="0.31496062992125984" right="0.31496062992125984" top="0.74803149606299213" bottom="0.35433070866141736" header="0.31496062992125984" footer="0.31496062992125984"/>
  <pageSetup scale="86" fitToHeight="0" orientation="landscape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YA DEPRECIADOS MARZO 2018</vt:lpstr>
      <vt:lpstr>'YA DEPRECIADOS MARZO 2018'!Área_de_impresión</vt:lpstr>
      <vt:lpstr>'YA DEPRECIADOS MARZO 2018'!Títulos_a_imprimir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Cecilia Medina</cp:lastModifiedBy>
  <cp:lastPrinted>2018-04-16T22:01:23Z</cp:lastPrinted>
  <dcterms:created xsi:type="dcterms:W3CDTF">2018-04-16T21:56:11Z</dcterms:created>
  <dcterms:modified xsi:type="dcterms:W3CDTF">2018-04-16T22:03:49Z</dcterms:modified>
</cp:coreProperties>
</file>