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0995"/>
  </bookViews>
  <sheets>
    <sheet name="Julio - 2017" sheetId="1" r:id="rId1"/>
    <sheet name="Julio 2017- ya depreciados" sheetId="2" r:id="rId2"/>
    <sheet name="Hoj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AK161" i="2" l="1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G161" i="2"/>
  <c r="AJ160" i="2"/>
  <c r="I160" i="2"/>
  <c r="H160" i="2"/>
  <c r="AJ159" i="2"/>
  <c r="AJ161" i="2" s="1"/>
  <c r="I159" i="2"/>
  <c r="I161" i="2" s="1"/>
  <c r="H159" i="2"/>
  <c r="H161" i="2" s="1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W157" i="2"/>
  <c r="I157" i="2"/>
  <c r="AH157" i="2" s="1"/>
  <c r="H157" i="2"/>
  <c r="W156" i="2"/>
  <c r="I156" i="2"/>
  <c r="AI156" i="2" s="1"/>
  <c r="H156" i="2"/>
  <c r="W155" i="2"/>
  <c r="I155" i="2"/>
  <c r="AH155" i="2" s="1"/>
  <c r="H155" i="2"/>
  <c r="I154" i="2"/>
  <c r="H154" i="2"/>
  <c r="I153" i="2"/>
  <c r="H153" i="2"/>
  <c r="I152" i="2"/>
  <c r="H152" i="2"/>
  <c r="I151" i="2"/>
  <c r="H151" i="2"/>
  <c r="I150" i="2"/>
  <c r="H150" i="2"/>
  <c r="I149" i="2"/>
  <c r="AK149" i="2" s="1"/>
  <c r="H149" i="2"/>
  <c r="I148" i="2"/>
  <c r="AK148" i="2" s="1"/>
  <c r="H148" i="2"/>
  <c r="W147" i="2"/>
  <c r="I147" i="2"/>
  <c r="AH147" i="2" s="1"/>
  <c r="H147" i="2"/>
  <c r="W146" i="2"/>
  <c r="I146" i="2"/>
  <c r="AH146" i="2" s="1"/>
  <c r="H146" i="2"/>
  <c r="W145" i="2"/>
  <c r="I145" i="2"/>
  <c r="AH145" i="2" s="1"/>
  <c r="H145" i="2"/>
  <c r="W144" i="2"/>
  <c r="I144" i="2"/>
  <c r="AH144" i="2" s="1"/>
  <c r="H144" i="2"/>
  <c r="W143" i="2"/>
  <c r="I143" i="2"/>
  <c r="AH143" i="2" s="1"/>
  <c r="H143" i="2"/>
  <c r="W142" i="2"/>
  <c r="I142" i="2"/>
  <c r="AH142" i="2" s="1"/>
  <c r="H142" i="2"/>
  <c r="AA141" i="2"/>
  <c r="W141" i="2"/>
  <c r="I141" i="2"/>
  <c r="Y141" i="2" s="1"/>
  <c r="H141" i="2"/>
  <c r="AE140" i="2"/>
  <c r="AA140" i="2"/>
  <c r="W140" i="2"/>
  <c r="I140" i="2"/>
  <c r="AH140" i="2" s="1"/>
  <c r="H140" i="2"/>
  <c r="AE139" i="2"/>
  <c r="AA139" i="2"/>
  <c r="W139" i="2"/>
  <c r="I139" i="2"/>
  <c r="AH139" i="2" s="1"/>
  <c r="H139" i="2"/>
  <c r="AE138" i="2"/>
  <c r="AA138" i="2"/>
  <c r="W138" i="2"/>
  <c r="I138" i="2"/>
  <c r="AH138" i="2" s="1"/>
  <c r="H138" i="2"/>
  <c r="AE137" i="2"/>
  <c r="AA137" i="2"/>
  <c r="W137" i="2"/>
  <c r="I137" i="2"/>
  <c r="AH137" i="2" s="1"/>
  <c r="H137" i="2"/>
  <c r="AJ136" i="2"/>
  <c r="AK136" i="2" s="1"/>
  <c r="I136" i="2"/>
  <c r="H136" i="2"/>
  <c r="AJ135" i="2"/>
  <c r="AK135" i="2" s="1"/>
  <c r="I135" i="2"/>
  <c r="H135" i="2"/>
  <c r="AK134" i="2"/>
  <c r="I134" i="2"/>
  <c r="H134" i="2"/>
  <c r="AK133" i="2"/>
  <c r="I133" i="2"/>
  <c r="H133" i="2"/>
  <c r="AK132" i="2"/>
  <c r="I132" i="2"/>
  <c r="H132" i="2"/>
  <c r="AK131" i="2"/>
  <c r="W131" i="2"/>
  <c r="I131" i="2"/>
  <c r="AD131" i="2" s="1"/>
  <c r="H131" i="2"/>
  <c r="AK130" i="2"/>
  <c r="W130" i="2"/>
  <c r="I130" i="2"/>
  <c r="H130" i="2"/>
  <c r="AK129" i="2"/>
  <c r="AD129" i="2"/>
  <c r="W129" i="2"/>
  <c r="I129" i="2"/>
  <c r="Z129" i="2" s="1"/>
  <c r="H129" i="2"/>
  <c r="AK128" i="2"/>
  <c r="W128" i="2"/>
  <c r="I128" i="2"/>
  <c r="H128" i="2"/>
  <c r="AK127" i="2"/>
  <c r="AD127" i="2"/>
  <c r="W127" i="2"/>
  <c r="I127" i="2"/>
  <c r="Z127" i="2" s="1"/>
  <c r="H127" i="2"/>
  <c r="AK126" i="2"/>
  <c r="W126" i="2"/>
  <c r="I126" i="2"/>
  <c r="H126" i="2"/>
  <c r="AK125" i="2"/>
  <c r="AD125" i="2"/>
  <c r="W125" i="2"/>
  <c r="I125" i="2"/>
  <c r="Z125" i="2" s="1"/>
  <c r="H125" i="2"/>
  <c r="AK124" i="2"/>
  <c r="W124" i="2"/>
  <c r="I124" i="2"/>
  <c r="H124" i="2"/>
  <c r="AK123" i="2"/>
  <c r="AD123" i="2"/>
  <c r="W123" i="2"/>
  <c r="I123" i="2"/>
  <c r="Z123" i="2" s="1"/>
  <c r="H123" i="2"/>
  <c r="AK122" i="2"/>
  <c r="W122" i="2"/>
  <c r="I122" i="2"/>
  <c r="H122" i="2"/>
  <c r="AK121" i="2"/>
  <c r="AD121" i="2"/>
  <c r="W121" i="2"/>
  <c r="I121" i="2"/>
  <c r="Z121" i="2" s="1"/>
  <c r="H121" i="2"/>
  <c r="AK120" i="2"/>
  <c r="W120" i="2"/>
  <c r="I120" i="2"/>
  <c r="AF120" i="2" s="1"/>
  <c r="H120" i="2"/>
  <c r="AK119" i="2"/>
  <c r="AE119" i="2"/>
  <c r="AA119" i="2"/>
  <c r="W119" i="2"/>
  <c r="I119" i="2"/>
  <c r="AF119" i="2" s="1"/>
  <c r="H119" i="2"/>
  <c r="AK118" i="2"/>
  <c r="W118" i="2"/>
  <c r="I118" i="2"/>
  <c r="AF118" i="2" s="1"/>
  <c r="H118" i="2"/>
  <c r="AK117" i="2"/>
  <c r="AE117" i="2"/>
  <c r="AA117" i="2"/>
  <c r="W117" i="2"/>
  <c r="W158" i="2" s="1"/>
  <c r="I117" i="2"/>
  <c r="AF117" i="2" s="1"/>
  <c r="H117" i="2"/>
  <c r="AK116" i="2"/>
  <c r="I116" i="2"/>
  <c r="H116" i="2"/>
  <c r="AK115" i="2"/>
  <c r="AJ115" i="2"/>
  <c r="I115" i="2"/>
  <c r="H115" i="2"/>
  <c r="AK114" i="2"/>
  <c r="AJ114" i="2"/>
  <c r="I114" i="2"/>
  <c r="H114" i="2"/>
  <c r="AK113" i="2"/>
  <c r="AJ113" i="2"/>
  <c r="I113" i="2"/>
  <c r="H113" i="2"/>
  <c r="AK112" i="2"/>
  <c r="I112" i="2"/>
  <c r="H112" i="2"/>
  <c r="AK111" i="2"/>
  <c r="I111" i="2"/>
  <c r="H111" i="2"/>
  <c r="AK110" i="2"/>
  <c r="I110" i="2"/>
  <c r="H110" i="2"/>
  <c r="AK109" i="2"/>
  <c r="I109" i="2"/>
  <c r="H109" i="2"/>
  <c r="AK108" i="2"/>
  <c r="I108" i="2"/>
  <c r="H108" i="2"/>
  <c r="AK107" i="2"/>
  <c r="I107" i="2"/>
  <c r="H107" i="2"/>
  <c r="AK106" i="2"/>
  <c r="I106" i="2"/>
  <c r="H106" i="2"/>
  <c r="AK105" i="2"/>
  <c r="I105" i="2"/>
  <c r="H105" i="2"/>
  <c r="AK104" i="2"/>
  <c r="I104" i="2"/>
  <c r="H104" i="2"/>
  <c r="AK103" i="2"/>
  <c r="I103" i="2"/>
  <c r="H103" i="2"/>
  <c r="AK102" i="2"/>
  <c r="I102" i="2"/>
  <c r="H102" i="2"/>
  <c r="AK101" i="2"/>
  <c r="I101" i="2"/>
  <c r="H101" i="2"/>
  <c r="AK100" i="2"/>
  <c r="I100" i="2"/>
  <c r="H100" i="2"/>
  <c r="AK99" i="2"/>
  <c r="I99" i="2"/>
  <c r="H99" i="2"/>
  <c r="AK98" i="2"/>
  <c r="I98" i="2"/>
  <c r="H98" i="2"/>
  <c r="AK97" i="2"/>
  <c r="I97" i="2"/>
  <c r="H97" i="2"/>
  <c r="AK96" i="2"/>
  <c r="I96" i="2"/>
  <c r="H96" i="2"/>
  <c r="AK95" i="2"/>
  <c r="I95" i="2"/>
  <c r="H95" i="2"/>
  <c r="AK94" i="2"/>
  <c r="I94" i="2"/>
  <c r="H94" i="2"/>
  <c r="AK93" i="2"/>
  <c r="I93" i="2"/>
  <c r="H93" i="2"/>
  <c r="AK92" i="2"/>
  <c r="I92" i="2"/>
  <c r="H92" i="2"/>
  <c r="AK91" i="2"/>
  <c r="I91" i="2"/>
  <c r="H91" i="2"/>
  <c r="AK90" i="2"/>
  <c r="I90" i="2"/>
  <c r="H90" i="2"/>
  <c r="AK89" i="2"/>
  <c r="I89" i="2"/>
  <c r="H89" i="2"/>
  <c r="AK88" i="2"/>
  <c r="I88" i="2"/>
  <c r="H88" i="2"/>
  <c r="AK87" i="2"/>
  <c r="I87" i="2"/>
  <c r="H87" i="2"/>
  <c r="AK86" i="2"/>
  <c r="I86" i="2"/>
  <c r="H86" i="2"/>
  <c r="AK85" i="2"/>
  <c r="I85" i="2"/>
  <c r="H85" i="2"/>
  <c r="AK84" i="2"/>
  <c r="I84" i="2"/>
  <c r="H84" i="2"/>
  <c r="AK83" i="2"/>
  <c r="I83" i="2"/>
  <c r="H83" i="2"/>
  <c r="AK82" i="2"/>
  <c r="I82" i="2"/>
  <c r="H82" i="2"/>
  <c r="AK81" i="2"/>
  <c r="I81" i="2"/>
  <c r="H81" i="2"/>
  <c r="AK80" i="2"/>
  <c r="I80" i="2"/>
  <c r="H80" i="2"/>
  <c r="AK79" i="2"/>
  <c r="I79" i="2"/>
  <c r="H79" i="2"/>
  <c r="AK78" i="2"/>
  <c r="I78" i="2"/>
  <c r="H78" i="2"/>
  <c r="AK77" i="2"/>
  <c r="I77" i="2"/>
  <c r="H77" i="2"/>
  <c r="AK76" i="2"/>
  <c r="I76" i="2"/>
  <c r="H76" i="2"/>
  <c r="AK75" i="2"/>
  <c r="I75" i="2"/>
  <c r="H75" i="2"/>
  <c r="AK74" i="2"/>
  <c r="I74" i="2"/>
  <c r="H74" i="2"/>
  <c r="AK73" i="2"/>
  <c r="G73" i="2"/>
  <c r="G158" i="2" s="1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J71" i="2"/>
  <c r="W70" i="2"/>
  <c r="I70" i="2"/>
  <c r="AI70" i="2" s="1"/>
  <c r="H70" i="2"/>
  <c r="I69" i="2"/>
  <c r="AK69" i="2" s="1"/>
  <c r="H69" i="2"/>
  <c r="W68" i="2"/>
  <c r="I68" i="2"/>
  <c r="AI68" i="2" s="1"/>
  <c r="H68" i="2"/>
  <c r="W67" i="2"/>
  <c r="I67" i="2"/>
  <c r="AH67" i="2" s="1"/>
  <c r="H67" i="2"/>
  <c r="I66" i="2"/>
  <c r="AK66" i="2" s="1"/>
  <c r="H66" i="2"/>
  <c r="AK65" i="2"/>
  <c r="I65" i="2"/>
  <c r="H65" i="2"/>
  <c r="AJ64" i="2"/>
  <c r="AK64" i="2" s="1"/>
  <c r="I64" i="2"/>
  <c r="H64" i="2"/>
  <c r="AJ63" i="2"/>
  <c r="AK63" i="2" s="1"/>
  <c r="I63" i="2"/>
  <c r="H63" i="2"/>
  <c r="AJ62" i="2"/>
  <c r="AK62" i="2" s="1"/>
  <c r="I62" i="2"/>
  <c r="H62" i="2"/>
  <c r="AK61" i="2"/>
  <c r="I61" i="2"/>
  <c r="H61" i="2"/>
  <c r="AK60" i="2"/>
  <c r="I60" i="2"/>
  <c r="H60" i="2"/>
  <c r="AK59" i="2"/>
  <c r="I59" i="2"/>
  <c r="H59" i="2"/>
  <c r="AK58" i="2"/>
  <c r="I58" i="2"/>
  <c r="H58" i="2"/>
  <c r="AK57" i="2"/>
  <c r="I57" i="2"/>
  <c r="H57" i="2"/>
  <c r="AE56" i="2"/>
  <c r="AA56" i="2"/>
  <c r="W56" i="2"/>
  <c r="I56" i="2"/>
  <c r="AF56" i="2" s="1"/>
  <c r="H56" i="2"/>
  <c r="AJ55" i="2"/>
  <c r="AK55" i="2" s="1"/>
  <c r="I55" i="2"/>
  <c r="H55" i="2"/>
  <c r="AJ54" i="2"/>
  <c r="AK54" i="2" s="1"/>
  <c r="I54" i="2"/>
  <c r="H54" i="2"/>
  <c r="AJ53" i="2"/>
  <c r="AK53" i="2" s="1"/>
  <c r="I53" i="2"/>
  <c r="H53" i="2"/>
  <c r="AJ52" i="2"/>
  <c r="AK52" i="2" s="1"/>
  <c r="I52" i="2"/>
  <c r="H52" i="2"/>
  <c r="AJ51" i="2"/>
  <c r="AK51" i="2" s="1"/>
  <c r="I51" i="2"/>
  <c r="H51" i="2"/>
  <c r="AJ50" i="2"/>
  <c r="AK50" i="2" s="1"/>
  <c r="I50" i="2"/>
  <c r="H50" i="2"/>
  <c r="AJ49" i="2"/>
  <c r="AK49" i="2" s="1"/>
  <c r="I49" i="2"/>
  <c r="H49" i="2"/>
  <c r="AK48" i="2"/>
  <c r="I48" i="2"/>
  <c r="H48" i="2"/>
  <c r="AK47" i="2"/>
  <c r="I47" i="2"/>
  <c r="H47" i="2"/>
  <c r="AK46" i="2"/>
  <c r="I46" i="2"/>
  <c r="H46" i="2"/>
  <c r="AK45" i="2"/>
  <c r="I45" i="2"/>
  <c r="H45" i="2"/>
  <c r="AK44" i="2"/>
  <c r="I44" i="2"/>
  <c r="H44" i="2"/>
  <c r="AK43" i="2"/>
  <c r="G43" i="2"/>
  <c r="H43" i="2" s="1"/>
  <c r="AK42" i="2"/>
  <c r="G42" i="2"/>
  <c r="H42" i="2" s="1"/>
  <c r="AK41" i="2"/>
  <c r="H41" i="2"/>
  <c r="G41" i="2"/>
  <c r="I41" i="2" s="1"/>
  <c r="AK40" i="2"/>
  <c r="G40" i="2"/>
  <c r="I40" i="2" s="1"/>
  <c r="AK39" i="2"/>
  <c r="H39" i="2"/>
  <c r="G39" i="2"/>
  <c r="I39" i="2" s="1"/>
  <c r="AK38" i="2"/>
  <c r="G38" i="2"/>
  <c r="H38" i="2" s="1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5" i="2"/>
  <c r="AI35" i="2" s="1"/>
  <c r="H35" i="2"/>
  <c r="W34" i="2"/>
  <c r="I34" i="2"/>
  <c r="AH34" i="2" s="1"/>
  <c r="H34" i="2"/>
  <c r="W33" i="2"/>
  <c r="I33" i="2"/>
  <c r="AH33" i="2" s="1"/>
  <c r="H33" i="2"/>
  <c r="AJ32" i="2"/>
  <c r="AK32" i="2" s="1"/>
  <c r="I32" i="2"/>
  <c r="H32" i="2"/>
  <c r="AK31" i="2"/>
  <c r="I31" i="2"/>
  <c r="H31" i="2"/>
  <c r="AK30" i="2"/>
  <c r="G30" i="2"/>
  <c r="H30" i="2" s="1"/>
  <c r="AK29" i="2"/>
  <c r="G29" i="2"/>
  <c r="I29" i="2" s="1"/>
  <c r="P29" i="2" s="1"/>
  <c r="AK28" i="2"/>
  <c r="G28" i="2"/>
  <c r="H28" i="2" s="1"/>
  <c r="AK27" i="2"/>
  <c r="G27" i="2"/>
  <c r="H27" i="2" s="1"/>
  <c r="AK26" i="2"/>
  <c r="H26" i="2"/>
  <c r="G26" i="2"/>
  <c r="I26" i="2" s="1"/>
  <c r="P26" i="2" s="1"/>
  <c r="AK25" i="2"/>
  <c r="G25" i="2"/>
  <c r="AG23" i="2"/>
  <c r="AF23" i="2"/>
  <c r="AE23" i="2"/>
  <c r="AD23" i="2"/>
  <c r="AC23" i="2"/>
  <c r="AB23" i="2"/>
  <c r="AA23" i="2"/>
  <c r="Z23" i="2"/>
  <c r="Y23" i="2"/>
  <c r="X23" i="2"/>
  <c r="W23" i="2"/>
  <c r="V23" i="2"/>
  <c r="V162" i="2" s="1"/>
  <c r="U23" i="2"/>
  <c r="T23" i="2"/>
  <c r="T162" i="2" s="1"/>
  <c r="S23" i="2"/>
  <c r="R23" i="2"/>
  <c r="R162" i="2" s="1"/>
  <c r="Q23" i="2"/>
  <c r="P23" i="2"/>
  <c r="O23" i="2"/>
  <c r="N23" i="2"/>
  <c r="M23" i="2"/>
  <c r="L23" i="2"/>
  <c r="K23" i="2"/>
  <c r="J23" i="2"/>
  <c r="J162" i="2" s="1"/>
  <c r="AI22" i="2"/>
  <c r="I22" i="2"/>
  <c r="H22" i="2"/>
  <c r="AI21" i="2"/>
  <c r="I21" i="2"/>
  <c r="H21" i="2"/>
  <c r="I20" i="2"/>
  <c r="H20" i="2"/>
  <c r="AK19" i="2"/>
  <c r="AJ19" i="2"/>
  <c r="I19" i="2"/>
  <c r="H19" i="2"/>
  <c r="AK18" i="2"/>
  <c r="AJ18" i="2"/>
  <c r="I18" i="2"/>
  <c r="H18" i="2"/>
  <c r="AK17" i="2"/>
  <c r="AJ17" i="2"/>
  <c r="I17" i="2"/>
  <c r="H17" i="2"/>
  <c r="AK16" i="2"/>
  <c r="AJ16" i="2"/>
  <c r="I16" i="2"/>
  <c r="H16" i="2"/>
  <c r="AK15" i="2"/>
  <c r="AJ15" i="2"/>
  <c r="I15" i="2"/>
  <c r="H15" i="2"/>
  <c r="AK14" i="2"/>
  <c r="AJ14" i="2"/>
  <c r="I14" i="2"/>
  <c r="H14" i="2"/>
  <c r="AK13" i="2"/>
  <c r="AJ13" i="2"/>
  <c r="AJ23" i="2" s="1"/>
  <c r="G13" i="2"/>
  <c r="H13" i="2" s="1"/>
  <c r="AK12" i="2"/>
  <c r="G12" i="2"/>
  <c r="H12" i="2" s="1"/>
  <c r="AK11" i="2"/>
  <c r="G11" i="2"/>
  <c r="H11" i="2" s="1"/>
  <c r="AK10" i="2"/>
  <c r="G10" i="2"/>
  <c r="H10" i="2" s="1"/>
  <c r="AK9" i="2"/>
  <c r="G9" i="2"/>
  <c r="H9" i="2" s="1"/>
  <c r="AK8" i="2"/>
  <c r="G8" i="2"/>
  <c r="H8" i="2" s="1"/>
  <c r="AK7" i="2"/>
  <c r="G7" i="2"/>
  <c r="G23" i="2" s="1"/>
  <c r="AK23" i="2" l="1"/>
  <c r="Y33" i="2"/>
  <c r="AC33" i="2"/>
  <c r="AG33" i="2"/>
  <c r="Y34" i="2"/>
  <c r="AC34" i="2"/>
  <c r="AG34" i="2"/>
  <c r="Z35" i="2"/>
  <c r="AD35" i="2"/>
  <c r="AH35" i="2"/>
  <c r="Y67" i="2"/>
  <c r="AC67" i="2"/>
  <c r="AG67" i="2"/>
  <c r="Y118" i="2"/>
  <c r="AC118" i="2"/>
  <c r="AG118" i="2"/>
  <c r="Y120" i="2"/>
  <c r="AC120" i="2"/>
  <c r="AG120" i="2"/>
  <c r="Y142" i="2"/>
  <c r="AC142" i="2"/>
  <c r="AG142" i="2"/>
  <c r="Y143" i="2"/>
  <c r="AC143" i="2"/>
  <c r="AG143" i="2"/>
  <c r="Y144" i="2"/>
  <c r="AC144" i="2"/>
  <c r="AG144" i="2"/>
  <c r="Y145" i="2"/>
  <c r="AC145" i="2"/>
  <c r="AG145" i="2"/>
  <c r="Y146" i="2"/>
  <c r="AC146" i="2"/>
  <c r="AG146" i="2"/>
  <c r="Y147" i="2"/>
  <c r="AC147" i="2"/>
  <c r="AG147" i="2"/>
  <c r="Q162" i="2"/>
  <c r="S162" i="2"/>
  <c r="U162" i="2"/>
  <c r="W162" i="2"/>
  <c r="G36" i="2"/>
  <c r="H29" i="2"/>
  <c r="AA33" i="2"/>
  <c r="AE33" i="2"/>
  <c r="AA34" i="2"/>
  <c r="AE34" i="2"/>
  <c r="X35" i="2"/>
  <c r="AB35" i="2"/>
  <c r="AF35" i="2"/>
  <c r="AK35" i="2"/>
  <c r="AK36" i="2" s="1"/>
  <c r="H40" i="2"/>
  <c r="H71" i="2" s="1"/>
  <c r="Y56" i="2"/>
  <c r="AC56" i="2"/>
  <c r="AG56" i="2"/>
  <c r="AA67" i="2"/>
  <c r="AE67" i="2"/>
  <c r="AI67" i="2"/>
  <c r="AJ158" i="2"/>
  <c r="Y117" i="2"/>
  <c r="AC117" i="2"/>
  <c r="AG117" i="2"/>
  <c r="AA118" i="2"/>
  <c r="AE118" i="2"/>
  <c r="Y119" i="2"/>
  <c r="AC119" i="2"/>
  <c r="AG119" i="2"/>
  <c r="AA120" i="2"/>
  <c r="AE120" i="2"/>
  <c r="Z131" i="2"/>
  <c r="Y137" i="2"/>
  <c r="AC137" i="2"/>
  <c r="AG137" i="2"/>
  <c r="Y138" i="2"/>
  <c r="AC138" i="2"/>
  <c r="AG138" i="2"/>
  <c r="Y139" i="2"/>
  <c r="AC139" i="2"/>
  <c r="AG139" i="2"/>
  <c r="Y140" i="2"/>
  <c r="AC140" i="2"/>
  <c r="AG140" i="2"/>
  <c r="AA142" i="2"/>
  <c r="AE142" i="2"/>
  <c r="AA143" i="2"/>
  <c r="AE143" i="2"/>
  <c r="AA144" i="2"/>
  <c r="AE144" i="2"/>
  <c r="AA145" i="2"/>
  <c r="AE145" i="2"/>
  <c r="AA146" i="2"/>
  <c r="AE146" i="2"/>
  <c r="AA147" i="2"/>
  <c r="AE147" i="2"/>
  <c r="AK71" i="2"/>
  <c r="P40" i="2"/>
  <c r="N40" i="2"/>
  <c r="L40" i="2"/>
  <c r="O40" i="2"/>
  <c r="M40" i="2"/>
  <c r="K40" i="2"/>
  <c r="O39" i="2"/>
  <c r="M39" i="2"/>
  <c r="N39" i="2"/>
  <c r="L39" i="2"/>
  <c r="O41" i="2"/>
  <c r="M41" i="2"/>
  <c r="P41" i="2"/>
  <c r="N41" i="2"/>
  <c r="L41" i="2"/>
  <c r="I7" i="2"/>
  <c r="I8" i="2"/>
  <c r="I9" i="2"/>
  <c r="I10" i="2"/>
  <c r="I11" i="2"/>
  <c r="I12" i="2"/>
  <c r="I25" i="2"/>
  <c r="I27" i="2"/>
  <c r="I28" i="2"/>
  <c r="P28" i="2" s="1"/>
  <c r="I30" i="2"/>
  <c r="P30" i="2" s="1"/>
  <c r="AJ36" i="2"/>
  <c r="I38" i="2"/>
  <c r="I42" i="2"/>
  <c r="I43" i="2"/>
  <c r="O43" i="2" s="1"/>
  <c r="X68" i="2"/>
  <c r="Z68" i="2"/>
  <c r="AB68" i="2"/>
  <c r="AD68" i="2"/>
  <c r="AF68" i="2"/>
  <c r="AH68" i="2"/>
  <c r="X70" i="2"/>
  <c r="Z70" i="2"/>
  <c r="AB70" i="2"/>
  <c r="AD70" i="2"/>
  <c r="AF70" i="2"/>
  <c r="AH70" i="2"/>
  <c r="G71" i="2"/>
  <c r="G162" i="2" s="1"/>
  <c r="AJ71" i="2"/>
  <c r="AJ162" i="2" s="1"/>
  <c r="I73" i="2"/>
  <c r="I158" i="2" s="1"/>
  <c r="AG122" i="2"/>
  <c r="AE122" i="2"/>
  <c r="AC122" i="2"/>
  <c r="AA122" i="2"/>
  <c r="Y122" i="2"/>
  <c r="X122" i="2"/>
  <c r="AB122" i="2"/>
  <c r="AF122" i="2"/>
  <c r="AG124" i="2"/>
  <c r="AE124" i="2"/>
  <c r="AC124" i="2"/>
  <c r="AA124" i="2"/>
  <c r="Y124" i="2"/>
  <c r="X124" i="2"/>
  <c r="AB124" i="2"/>
  <c r="AF124" i="2"/>
  <c r="AG126" i="2"/>
  <c r="AE126" i="2"/>
  <c r="AC126" i="2"/>
  <c r="AA126" i="2"/>
  <c r="Y126" i="2"/>
  <c r="X126" i="2"/>
  <c r="AB126" i="2"/>
  <c r="AF126" i="2"/>
  <c r="AG128" i="2"/>
  <c r="AE128" i="2"/>
  <c r="AC128" i="2"/>
  <c r="AA128" i="2"/>
  <c r="Y128" i="2"/>
  <c r="X128" i="2"/>
  <c r="AB128" i="2"/>
  <c r="AF128" i="2"/>
  <c r="AG130" i="2"/>
  <c r="AE130" i="2"/>
  <c r="AC130" i="2"/>
  <c r="AA130" i="2"/>
  <c r="Y130" i="2"/>
  <c r="X130" i="2"/>
  <c r="AB130" i="2"/>
  <c r="AF130" i="2"/>
  <c r="I13" i="2"/>
  <c r="H7" i="2"/>
  <c r="H23" i="2" s="1"/>
  <c r="H25" i="2"/>
  <c r="H36" i="2" s="1"/>
  <c r="X33" i="2"/>
  <c r="Z33" i="2"/>
  <c r="AB33" i="2"/>
  <c r="AD33" i="2"/>
  <c r="AF33" i="2"/>
  <c r="X34" i="2"/>
  <c r="Z34" i="2"/>
  <c r="AB34" i="2"/>
  <c r="AD34" i="2"/>
  <c r="AF34" i="2"/>
  <c r="Y35" i="2"/>
  <c r="AA35" i="2"/>
  <c r="AC35" i="2"/>
  <c r="AE35" i="2"/>
  <c r="AG35" i="2"/>
  <c r="X56" i="2"/>
  <c r="Z56" i="2"/>
  <c r="AB56" i="2"/>
  <c r="AD56" i="2"/>
  <c r="X67" i="2"/>
  <c r="Z67" i="2"/>
  <c r="AB67" i="2"/>
  <c r="AD67" i="2"/>
  <c r="AF67" i="2"/>
  <c r="Y68" i="2"/>
  <c r="AA68" i="2"/>
  <c r="AC68" i="2"/>
  <c r="AE68" i="2"/>
  <c r="AG68" i="2"/>
  <c r="Y70" i="2"/>
  <c r="AA70" i="2"/>
  <c r="AC70" i="2"/>
  <c r="AE70" i="2"/>
  <c r="AG70" i="2"/>
  <c r="H73" i="2"/>
  <c r="H158" i="2" s="1"/>
  <c r="AK158" i="2"/>
  <c r="X117" i="2"/>
  <c r="Z117" i="2"/>
  <c r="AB117" i="2"/>
  <c r="AD117" i="2"/>
  <c r="X118" i="2"/>
  <c r="Z118" i="2"/>
  <c r="AB118" i="2"/>
  <c r="AD118" i="2"/>
  <c r="X119" i="2"/>
  <c r="Z119" i="2"/>
  <c r="AB119" i="2"/>
  <c r="AD119" i="2"/>
  <c r="X120" i="2"/>
  <c r="Z120" i="2"/>
  <c r="AB120" i="2"/>
  <c r="AD120" i="2"/>
  <c r="AG121" i="2"/>
  <c r="AE121" i="2"/>
  <c r="AC121" i="2"/>
  <c r="AA121" i="2"/>
  <c r="Y121" i="2"/>
  <c r="X121" i="2"/>
  <c r="AB121" i="2"/>
  <c r="AF121" i="2"/>
  <c r="Z122" i="2"/>
  <c r="AD122" i="2"/>
  <c r="AG123" i="2"/>
  <c r="AE123" i="2"/>
  <c r="AC123" i="2"/>
  <c r="AA123" i="2"/>
  <c r="Y123" i="2"/>
  <c r="X123" i="2"/>
  <c r="AB123" i="2"/>
  <c r="AF123" i="2"/>
  <c r="Z124" i="2"/>
  <c r="AD124" i="2"/>
  <c r="AG125" i="2"/>
  <c r="AE125" i="2"/>
  <c r="AC125" i="2"/>
  <c r="AA125" i="2"/>
  <c r="Y125" i="2"/>
  <c r="X125" i="2"/>
  <c r="AB125" i="2"/>
  <c r="AF125" i="2"/>
  <c r="Z126" i="2"/>
  <c r="AD126" i="2"/>
  <c r="AG127" i="2"/>
  <c r="AE127" i="2"/>
  <c r="AC127" i="2"/>
  <c r="AA127" i="2"/>
  <c r="Y127" i="2"/>
  <c r="X127" i="2"/>
  <c r="AB127" i="2"/>
  <c r="AF127" i="2"/>
  <c r="Z128" i="2"/>
  <c r="AD128" i="2"/>
  <c r="AG129" i="2"/>
  <c r="AE129" i="2"/>
  <c r="AC129" i="2"/>
  <c r="AA129" i="2"/>
  <c r="Y129" i="2"/>
  <c r="X129" i="2"/>
  <c r="AB129" i="2"/>
  <c r="AF129" i="2"/>
  <c r="Z130" i="2"/>
  <c r="AD130" i="2"/>
  <c r="AG131" i="2"/>
  <c r="AE131" i="2"/>
  <c r="AC131" i="2"/>
  <c r="AA131" i="2"/>
  <c r="Y131" i="2"/>
  <c r="X131" i="2"/>
  <c r="AB131" i="2"/>
  <c r="AF131" i="2"/>
  <c r="X137" i="2"/>
  <c r="Z137" i="2"/>
  <c r="AB137" i="2"/>
  <c r="AD137" i="2"/>
  <c r="AF137" i="2"/>
  <c r="X138" i="2"/>
  <c r="Z138" i="2"/>
  <c r="AB138" i="2"/>
  <c r="AD138" i="2"/>
  <c r="AF138" i="2"/>
  <c r="X139" i="2"/>
  <c r="Z139" i="2"/>
  <c r="AB139" i="2"/>
  <c r="AD139" i="2"/>
  <c r="AF139" i="2"/>
  <c r="X140" i="2"/>
  <c r="Z140" i="2"/>
  <c r="AB140" i="2"/>
  <c r="AD140" i="2"/>
  <c r="AF140" i="2"/>
  <c r="AH141" i="2"/>
  <c r="AF141" i="2"/>
  <c r="AD141" i="2"/>
  <c r="AB141" i="2"/>
  <c r="X141" i="2"/>
  <c r="Z141" i="2"/>
  <c r="AC141" i="2"/>
  <c r="AG141" i="2"/>
  <c r="AE141" i="2"/>
  <c r="Y155" i="2"/>
  <c r="AA155" i="2"/>
  <c r="AC155" i="2"/>
  <c r="AE155" i="2"/>
  <c r="AG155" i="2"/>
  <c r="AI155" i="2"/>
  <c r="X156" i="2"/>
  <c r="Z156" i="2"/>
  <c r="AB156" i="2"/>
  <c r="AD156" i="2"/>
  <c r="AF156" i="2"/>
  <c r="AH156" i="2"/>
  <c r="Y157" i="2"/>
  <c r="AA157" i="2"/>
  <c r="AC157" i="2"/>
  <c r="AE157" i="2"/>
  <c r="AG157" i="2"/>
  <c r="AI157" i="2"/>
  <c r="X142" i="2"/>
  <c r="Z142" i="2"/>
  <c r="AB142" i="2"/>
  <c r="AD142" i="2"/>
  <c r="AF142" i="2"/>
  <c r="X143" i="2"/>
  <c r="Z143" i="2"/>
  <c r="AB143" i="2"/>
  <c r="AD143" i="2"/>
  <c r="AF143" i="2"/>
  <c r="X144" i="2"/>
  <c r="Z144" i="2"/>
  <c r="AB144" i="2"/>
  <c r="AD144" i="2"/>
  <c r="AF144" i="2"/>
  <c r="X145" i="2"/>
  <c r="Z145" i="2"/>
  <c r="AB145" i="2"/>
  <c r="AD145" i="2"/>
  <c r="AF145" i="2"/>
  <c r="X146" i="2"/>
  <c r="Z146" i="2"/>
  <c r="AB146" i="2"/>
  <c r="AD146" i="2"/>
  <c r="AF146" i="2"/>
  <c r="X147" i="2"/>
  <c r="Z147" i="2"/>
  <c r="AB147" i="2"/>
  <c r="AD147" i="2"/>
  <c r="AF147" i="2"/>
  <c r="X155" i="2"/>
  <c r="Z155" i="2"/>
  <c r="AB155" i="2"/>
  <c r="AD155" i="2"/>
  <c r="AF155" i="2"/>
  <c r="Y156" i="2"/>
  <c r="AA156" i="2"/>
  <c r="AC156" i="2"/>
  <c r="AE156" i="2"/>
  <c r="AG156" i="2"/>
  <c r="X157" i="2"/>
  <c r="Z157" i="2"/>
  <c r="AB157" i="2"/>
  <c r="AD157" i="2"/>
  <c r="AF157" i="2"/>
  <c r="E224" i="1"/>
  <c r="E226" i="1" s="1"/>
  <c r="DC198" i="1"/>
  <c r="BL198" i="1"/>
  <c r="BJ198" i="1"/>
  <c r="G198" i="1"/>
  <c r="DD197" i="1"/>
  <c r="AY197" i="1"/>
  <c r="I197" i="1"/>
  <c r="BI197" i="1" s="1"/>
  <c r="H197" i="1"/>
  <c r="DD196" i="1"/>
  <c r="AY196" i="1"/>
  <c r="I196" i="1"/>
  <c r="BI196" i="1" s="1"/>
  <c r="H196" i="1"/>
  <c r="DD195" i="1"/>
  <c r="DD198" i="1" s="1"/>
  <c r="AY195" i="1"/>
  <c r="I195" i="1"/>
  <c r="I198" i="1" s="1"/>
  <c r="H195" i="1"/>
  <c r="H198" i="1" s="1"/>
  <c r="CV191" i="1"/>
  <c r="G191" i="1"/>
  <c r="DC190" i="1"/>
  <c r="DD190" i="1" s="1"/>
  <c r="DB190" i="1"/>
  <c r="I190" i="1"/>
  <c r="H190" i="1"/>
  <c r="I189" i="1"/>
  <c r="I191" i="1" s="1"/>
  <c r="H189" i="1"/>
  <c r="H191" i="1" s="1"/>
  <c r="AD186" i="1"/>
  <c r="AC186" i="1"/>
  <c r="AB186" i="1"/>
  <c r="AA186" i="1"/>
  <c r="Z186" i="1"/>
  <c r="Y186" i="1"/>
  <c r="X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G186" i="1"/>
  <c r="I185" i="1"/>
  <c r="CV185" i="1" s="1"/>
  <c r="DB185" i="1" s="1"/>
  <c r="H185" i="1"/>
  <c r="CV184" i="1"/>
  <c r="DB184" i="1" s="1"/>
  <c r="I184" i="1"/>
  <c r="H184" i="1"/>
  <c r="I183" i="1"/>
  <c r="CV183" i="1" s="1"/>
  <c r="DB183" i="1" s="1"/>
  <c r="H183" i="1"/>
  <c r="CV182" i="1"/>
  <c r="DB182" i="1" s="1"/>
  <c r="I182" i="1"/>
  <c r="H182" i="1"/>
  <c r="I181" i="1"/>
  <c r="CV181" i="1" s="1"/>
  <c r="DB181" i="1" s="1"/>
  <c r="H181" i="1"/>
  <c r="CV180" i="1"/>
  <c r="I180" i="1"/>
  <c r="H180" i="1"/>
  <c r="I179" i="1"/>
  <c r="CV179" i="1" s="1"/>
  <c r="DB179" i="1" s="1"/>
  <c r="H179" i="1"/>
  <c r="CV178" i="1"/>
  <c r="DB178" i="1" s="1"/>
  <c r="I178" i="1"/>
  <c r="H178" i="1"/>
  <c r="I177" i="1"/>
  <c r="CV177" i="1" s="1"/>
  <c r="DB177" i="1" s="1"/>
  <c r="H177" i="1"/>
  <c r="CV176" i="1"/>
  <c r="DB176" i="1" s="1"/>
  <c r="I176" i="1"/>
  <c r="H176" i="1"/>
  <c r="I175" i="1"/>
  <c r="CV175" i="1" s="1"/>
  <c r="DB175" i="1" s="1"/>
  <c r="H175" i="1"/>
  <c r="CV174" i="1"/>
  <c r="DB174" i="1" s="1"/>
  <c r="I174" i="1"/>
  <c r="H174" i="1"/>
  <c r="I173" i="1"/>
  <c r="CV173" i="1" s="1"/>
  <c r="DB173" i="1" s="1"/>
  <c r="H173" i="1"/>
  <c r="CV172" i="1"/>
  <c r="DB172" i="1" s="1"/>
  <c r="I172" i="1"/>
  <c r="H172" i="1"/>
  <c r="I171" i="1"/>
  <c r="CV171" i="1" s="1"/>
  <c r="DB171" i="1" s="1"/>
  <c r="H171" i="1"/>
  <c r="CV170" i="1"/>
  <c r="DB170" i="1" s="1"/>
  <c r="I170" i="1"/>
  <c r="H170" i="1"/>
  <c r="I169" i="1"/>
  <c r="CV169" i="1" s="1"/>
  <c r="DB169" i="1" s="1"/>
  <c r="H169" i="1"/>
  <c r="I168" i="1"/>
  <c r="CV168" i="1" s="1"/>
  <c r="H168" i="1"/>
  <c r="I167" i="1"/>
  <c r="CV167" i="1" s="1"/>
  <c r="H167" i="1"/>
  <c r="CU166" i="1"/>
  <c r="DC166" i="1" s="1"/>
  <c r="DD166" i="1" s="1"/>
  <c r="I166" i="1"/>
  <c r="CV166" i="1" s="1"/>
  <c r="H166" i="1"/>
  <c r="I165" i="1"/>
  <c r="CU165" i="1" s="1"/>
  <c r="H165" i="1"/>
  <c r="I164" i="1"/>
  <c r="CV164" i="1" s="1"/>
  <c r="H164" i="1"/>
  <c r="I163" i="1"/>
  <c r="CU163" i="1" s="1"/>
  <c r="H163" i="1"/>
  <c r="CU162" i="1"/>
  <c r="DC162" i="1" s="1"/>
  <c r="DD162" i="1" s="1"/>
  <c r="I162" i="1"/>
  <c r="CV162" i="1" s="1"/>
  <c r="H162" i="1"/>
  <c r="I161" i="1"/>
  <c r="CU161" i="1" s="1"/>
  <c r="H161" i="1"/>
  <c r="I160" i="1"/>
  <c r="CV160" i="1" s="1"/>
  <c r="H160" i="1"/>
  <c r="I159" i="1"/>
  <c r="CU159" i="1" s="1"/>
  <c r="H159" i="1"/>
  <c r="I158" i="1"/>
  <c r="CV158" i="1" s="1"/>
  <c r="H158" i="1"/>
  <c r="I157" i="1"/>
  <c r="CU157" i="1" s="1"/>
  <c r="H157" i="1"/>
  <c r="I156" i="1"/>
  <c r="CV156" i="1" s="1"/>
  <c r="H156" i="1"/>
  <c r="I155" i="1"/>
  <c r="CV155" i="1" s="1"/>
  <c r="H155" i="1"/>
  <c r="I154" i="1"/>
  <c r="CV154" i="1" s="1"/>
  <c r="H154" i="1"/>
  <c r="I153" i="1"/>
  <c r="CV153" i="1" s="1"/>
  <c r="H153" i="1"/>
  <c r="I152" i="1"/>
  <c r="CV152" i="1" s="1"/>
  <c r="H152" i="1"/>
  <c r="I151" i="1"/>
  <c r="H151" i="1"/>
  <c r="I150" i="1"/>
  <c r="CQ150" i="1" s="1"/>
  <c r="H150" i="1"/>
  <c r="CU149" i="1"/>
  <c r="CQ149" i="1"/>
  <c r="CK149" i="1"/>
  <c r="CG149" i="1"/>
  <c r="CC149" i="1"/>
  <c r="BW149" i="1"/>
  <c r="BS149" i="1"/>
  <c r="I149" i="1"/>
  <c r="CV149" i="1" s="1"/>
  <c r="H149" i="1"/>
  <c r="CP148" i="1"/>
  <c r="CK148" i="1"/>
  <c r="CG148" i="1"/>
  <c r="CC148" i="1"/>
  <c r="BW148" i="1"/>
  <c r="BS148" i="1"/>
  <c r="I148" i="1"/>
  <c r="CT148" i="1" s="1"/>
  <c r="H148" i="1"/>
  <c r="I147" i="1"/>
  <c r="CU147" i="1" s="1"/>
  <c r="H147" i="1"/>
  <c r="CM146" i="1"/>
  <c r="CE146" i="1"/>
  <c r="BU146" i="1"/>
  <c r="I146" i="1"/>
  <c r="H146" i="1"/>
  <c r="I145" i="1"/>
  <c r="H145" i="1"/>
  <c r="CU144" i="1"/>
  <c r="CQ144" i="1"/>
  <c r="CK144" i="1"/>
  <c r="CG144" i="1"/>
  <c r="CC144" i="1"/>
  <c r="BW144" i="1"/>
  <c r="BS144" i="1"/>
  <c r="I144" i="1"/>
  <c r="CV144" i="1" s="1"/>
  <c r="H144" i="1"/>
  <c r="I143" i="1"/>
  <c r="BX143" i="1" s="1"/>
  <c r="H143" i="1"/>
  <c r="CU142" i="1"/>
  <c r="CQ142" i="1"/>
  <c r="CK142" i="1"/>
  <c r="CG142" i="1"/>
  <c r="CC142" i="1"/>
  <c r="BW142" i="1"/>
  <c r="BS142" i="1"/>
  <c r="I142" i="1"/>
  <c r="CV142" i="1" s="1"/>
  <c r="H142" i="1"/>
  <c r="I141" i="1"/>
  <c r="H141" i="1"/>
  <c r="CM140" i="1"/>
  <c r="CE140" i="1"/>
  <c r="BU140" i="1"/>
  <c r="I140" i="1"/>
  <c r="H140" i="1"/>
  <c r="CM139" i="1"/>
  <c r="CE139" i="1"/>
  <c r="BU139" i="1"/>
  <c r="I139" i="1"/>
  <c r="H139" i="1"/>
  <c r="I138" i="1"/>
  <c r="CU138" i="1" s="1"/>
  <c r="H138" i="1"/>
  <c r="CU137" i="1"/>
  <c r="CQ137" i="1"/>
  <c r="CK137" i="1"/>
  <c r="CG137" i="1"/>
  <c r="CC137" i="1"/>
  <c r="BW137" i="1"/>
  <c r="BS137" i="1"/>
  <c r="BO137" i="1"/>
  <c r="I137" i="1"/>
  <c r="CV137" i="1" s="1"/>
  <c r="H137" i="1"/>
  <c r="BM136" i="1"/>
  <c r="I136" i="1"/>
  <c r="CU136" i="1" s="1"/>
  <c r="H136" i="1"/>
  <c r="I135" i="1"/>
  <c r="CQ135" i="1" s="1"/>
  <c r="H135" i="1"/>
  <c r="I134" i="1"/>
  <c r="CU134" i="1" s="1"/>
  <c r="H134" i="1"/>
  <c r="I133" i="1"/>
  <c r="CQ133" i="1" s="1"/>
  <c r="H133" i="1"/>
  <c r="I132" i="1"/>
  <c r="CU132" i="1" s="1"/>
  <c r="H132" i="1"/>
  <c r="I131" i="1"/>
  <c r="CV131" i="1" s="1"/>
  <c r="H131" i="1"/>
  <c r="I130" i="1"/>
  <c r="CV130" i="1" s="1"/>
  <c r="H130" i="1"/>
  <c r="I129" i="1"/>
  <c r="H129" i="1"/>
  <c r="CU128" i="1"/>
  <c r="CM128" i="1"/>
  <c r="CE128" i="1"/>
  <c r="BS128" i="1"/>
  <c r="BK128" i="1"/>
  <c r="I128" i="1"/>
  <c r="CQ128" i="1" s="1"/>
  <c r="H128" i="1"/>
  <c r="CK127" i="1"/>
  <c r="CC127" i="1"/>
  <c r="BU127" i="1"/>
  <c r="BI127" i="1"/>
  <c r="AY127" i="1"/>
  <c r="I127" i="1"/>
  <c r="CS127" i="1" s="1"/>
  <c r="H127" i="1"/>
  <c r="CI126" i="1"/>
  <c r="BY126" i="1"/>
  <c r="BQ126" i="1"/>
  <c r="BG126" i="1"/>
  <c r="AY126" i="1"/>
  <c r="I126" i="1"/>
  <c r="H126" i="1"/>
  <c r="I125" i="1"/>
  <c r="H125" i="1"/>
  <c r="I124" i="1"/>
  <c r="H124" i="1"/>
  <c r="I123" i="1"/>
  <c r="CU123" i="1" s="1"/>
  <c r="H123" i="1"/>
  <c r="CU122" i="1"/>
  <c r="CK122" i="1"/>
  <c r="CC122" i="1"/>
  <c r="BS122" i="1"/>
  <c r="BI122" i="1"/>
  <c r="BA122" i="1"/>
  <c r="I122" i="1"/>
  <c r="H122" i="1"/>
  <c r="I121" i="1"/>
  <c r="CU121" i="1" s="1"/>
  <c r="H121" i="1"/>
  <c r="CQ120" i="1"/>
  <c r="CG120" i="1"/>
  <c r="BW120" i="1"/>
  <c r="BO120" i="1"/>
  <c r="BE120" i="1"/>
  <c r="AW120" i="1"/>
  <c r="AX120" i="1" s="1"/>
  <c r="I120" i="1"/>
  <c r="H120" i="1"/>
  <c r="I119" i="1"/>
  <c r="CU119" i="1" s="1"/>
  <c r="H119" i="1"/>
  <c r="CS118" i="1"/>
  <c r="CM118" i="1"/>
  <c r="CI118" i="1"/>
  <c r="CE118" i="1"/>
  <c r="BY118" i="1"/>
  <c r="BU118" i="1"/>
  <c r="BQ118" i="1"/>
  <c r="BK118" i="1"/>
  <c r="BG118" i="1"/>
  <c r="BC118" i="1"/>
  <c r="AW118" i="1"/>
  <c r="AJ118" i="1"/>
  <c r="I118" i="1"/>
  <c r="CV118" i="1" s="1"/>
  <c r="H118" i="1"/>
  <c r="AJ117" i="1"/>
  <c r="I117" i="1"/>
  <c r="H117" i="1"/>
  <c r="AJ116" i="1"/>
  <c r="I116" i="1"/>
  <c r="CV116" i="1" s="1"/>
  <c r="H116" i="1"/>
  <c r="CV115" i="1"/>
  <c r="CJ115" i="1"/>
  <c r="CB115" i="1"/>
  <c r="BT115" i="1"/>
  <c r="BH115" i="1"/>
  <c r="AZ115" i="1"/>
  <c r="AJ115" i="1"/>
  <c r="I115" i="1"/>
  <c r="CR115" i="1" s="1"/>
  <c r="H115" i="1"/>
  <c r="CS114" i="1"/>
  <c r="CM114" i="1"/>
  <c r="CI114" i="1"/>
  <c r="CE114" i="1"/>
  <c r="BY114" i="1"/>
  <c r="BU114" i="1"/>
  <c r="BQ114" i="1"/>
  <c r="BK114" i="1"/>
  <c r="BG114" i="1"/>
  <c r="BC114" i="1"/>
  <c r="AW114" i="1"/>
  <c r="AJ114" i="1"/>
  <c r="I114" i="1"/>
  <c r="CV114" i="1" s="1"/>
  <c r="H114" i="1"/>
  <c r="AJ113" i="1"/>
  <c r="I113" i="1"/>
  <c r="CV113" i="1" s="1"/>
  <c r="H113" i="1"/>
  <c r="W112" i="1"/>
  <c r="I112" i="1"/>
  <c r="CK112" i="1" s="1"/>
  <c r="H112" i="1"/>
  <c r="W111" i="1"/>
  <c r="I111" i="1"/>
  <c r="CK111" i="1" s="1"/>
  <c r="H111" i="1"/>
  <c r="W110" i="1"/>
  <c r="I110" i="1"/>
  <c r="CK110" i="1" s="1"/>
  <c r="H110" i="1"/>
  <c r="W109" i="1"/>
  <c r="I109" i="1"/>
  <c r="CK109" i="1" s="1"/>
  <c r="H109" i="1"/>
  <c r="W108" i="1"/>
  <c r="I108" i="1"/>
  <c r="H108" i="1"/>
  <c r="W107" i="1"/>
  <c r="I107" i="1"/>
  <c r="CV107" i="1" s="1"/>
  <c r="H107" i="1"/>
  <c r="W106" i="1"/>
  <c r="W186" i="1" s="1"/>
  <c r="I106" i="1"/>
  <c r="CV106" i="1" s="1"/>
  <c r="H106" i="1"/>
  <c r="I105" i="1"/>
  <c r="CV105" i="1" s="1"/>
  <c r="H105" i="1"/>
  <c r="I104" i="1"/>
  <c r="CV104" i="1" s="1"/>
  <c r="H104" i="1"/>
  <c r="I103" i="1"/>
  <c r="CV103" i="1" s="1"/>
  <c r="H103" i="1"/>
  <c r="I102" i="1"/>
  <c r="CL102" i="1" s="1"/>
  <c r="H102" i="1"/>
  <c r="I101" i="1"/>
  <c r="CU101" i="1" s="1"/>
  <c r="H101" i="1"/>
  <c r="CK100" i="1"/>
  <c r="CC100" i="1"/>
  <c r="BS100" i="1"/>
  <c r="BI100" i="1"/>
  <c r="BA100" i="1"/>
  <c r="AQ100" i="1"/>
  <c r="AG100" i="1"/>
  <c r="I100" i="1"/>
  <c r="H100" i="1"/>
  <c r="I99" i="1"/>
  <c r="H99" i="1"/>
  <c r="I98" i="1"/>
  <c r="CU98" i="1" s="1"/>
  <c r="H98" i="1"/>
  <c r="I97" i="1"/>
  <c r="BX97" i="1" s="1"/>
  <c r="H97" i="1"/>
  <c r="CU96" i="1"/>
  <c r="CK96" i="1"/>
  <c r="CC96" i="1"/>
  <c r="BS96" i="1"/>
  <c r="BI96" i="1"/>
  <c r="BA96" i="1"/>
  <c r="AS96" i="1"/>
  <c r="AO96" i="1"/>
  <c r="AI96" i="1"/>
  <c r="AE96" i="1"/>
  <c r="I96" i="1"/>
  <c r="H96" i="1"/>
  <c r="I95" i="1"/>
  <c r="H95" i="1"/>
  <c r="CS94" i="1"/>
  <c r="CM94" i="1"/>
  <c r="CI94" i="1"/>
  <c r="CE94" i="1"/>
  <c r="BY94" i="1"/>
  <c r="BU94" i="1"/>
  <c r="BQ94" i="1"/>
  <c r="BK94" i="1"/>
  <c r="BG94" i="1"/>
  <c r="BC94" i="1"/>
  <c r="AW94" i="1"/>
  <c r="AS94" i="1"/>
  <c r="AO94" i="1"/>
  <c r="AI94" i="1"/>
  <c r="AE94" i="1"/>
  <c r="I94" i="1"/>
  <c r="CU94" i="1" s="1"/>
  <c r="H94" i="1"/>
  <c r="H186" i="1" s="1"/>
  <c r="AG92" i="1"/>
  <c r="AF92" i="1"/>
  <c r="AE92" i="1"/>
  <c r="AD92" i="1"/>
  <c r="AC92" i="1"/>
  <c r="AB92" i="1"/>
  <c r="AA92" i="1"/>
  <c r="Z92" i="1"/>
  <c r="Y92" i="1"/>
  <c r="X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G92" i="1"/>
  <c r="I91" i="1"/>
  <c r="CV91" i="1" s="1"/>
  <c r="H91" i="1"/>
  <c r="CS90" i="1"/>
  <c r="CM90" i="1"/>
  <c r="CN90" i="1" s="1"/>
  <c r="CO90" i="1" s="1"/>
  <c r="I90" i="1"/>
  <c r="CV90" i="1" s="1"/>
  <c r="H90" i="1"/>
  <c r="I89" i="1"/>
  <c r="CU89" i="1" s="1"/>
  <c r="H89" i="1"/>
  <c r="CS88" i="1"/>
  <c r="CM88" i="1"/>
  <c r="CN88" i="1" s="1"/>
  <c r="CO88" i="1" s="1"/>
  <c r="I88" i="1"/>
  <c r="CV88" i="1" s="1"/>
  <c r="H88" i="1"/>
  <c r="I87" i="1"/>
  <c r="CU87" i="1" s="1"/>
  <c r="H87" i="1"/>
  <c r="CS86" i="1"/>
  <c r="CM86" i="1"/>
  <c r="CN86" i="1" s="1"/>
  <c r="CO86" i="1" s="1"/>
  <c r="I86" i="1"/>
  <c r="CV86" i="1" s="1"/>
  <c r="H86" i="1"/>
  <c r="I85" i="1"/>
  <c r="CU85" i="1" s="1"/>
  <c r="H85" i="1"/>
  <c r="CS84" i="1"/>
  <c r="CM84" i="1"/>
  <c r="CN84" i="1" s="1"/>
  <c r="CO84" i="1" s="1"/>
  <c r="I84" i="1"/>
  <c r="CV84" i="1" s="1"/>
  <c r="H84" i="1"/>
  <c r="I83" i="1"/>
  <c r="CU83" i="1" s="1"/>
  <c r="H83" i="1"/>
  <c r="CS82" i="1"/>
  <c r="CM82" i="1"/>
  <c r="CI82" i="1"/>
  <c r="I82" i="1"/>
  <c r="CV82" i="1" s="1"/>
  <c r="H82" i="1"/>
  <c r="I81" i="1"/>
  <c r="CU81" i="1" s="1"/>
  <c r="H81" i="1"/>
  <c r="CS80" i="1"/>
  <c r="CM80" i="1"/>
  <c r="CI80" i="1"/>
  <c r="I80" i="1"/>
  <c r="CV80" i="1" s="1"/>
  <c r="H80" i="1"/>
  <c r="I79" i="1"/>
  <c r="CU79" i="1" s="1"/>
  <c r="H79" i="1"/>
  <c r="I78" i="1"/>
  <c r="CV78" i="1" s="1"/>
  <c r="H78" i="1"/>
  <c r="I77" i="1"/>
  <c r="CV77" i="1" s="1"/>
  <c r="H77" i="1"/>
  <c r="I76" i="1"/>
  <c r="CV76" i="1" s="1"/>
  <c r="H76" i="1"/>
  <c r="I75" i="1"/>
  <c r="CV75" i="1" s="1"/>
  <c r="H75" i="1"/>
  <c r="I74" i="1"/>
  <c r="CV74" i="1" s="1"/>
  <c r="H74" i="1"/>
  <c r="I73" i="1"/>
  <c r="CV73" i="1" s="1"/>
  <c r="H73" i="1"/>
  <c r="I72" i="1"/>
  <c r="CV72" i="1" s="1"/>
  <c r="H72" i="1"/>
  <c r="I71" i="1"/>
  <c r="CV71" i="1" s="1"/>
  <c r="H71" i="1"/>
  <c r="I70" i="1"/>
  <c r="CV70" i="1" s="1"/>
  <c r="H70" i="1"/>
  <c r="I69" i="1"/>
  <c r="CV69" i="1" s="1"/>
  <c r="H69" i="1"/>
  <c r="I68" i="1"/>
  <c r="CU68" i="1" s="1"/>
  <c r="H68" i="1"/>
  <c r="I67" i="1"/>
  <c r="CV67" i="1" s="1"/>
  <c r="H67" i="1"/>
  <c r="I66" i="1"/>
  <c r="CU66" i="1" s="1"/>
  <c r="H66" i="1"/>
  <c r="I65" i="1"/>
  <c r="CV65" i="1" s="1"/>
  <c r="H65" i="1"/>
  <c r="I64" i="1"/>
  <c r="CU64" i="1" s="1"/>
  <c r="H64" i="1"/>
  <c r="I63" i="1"/>
  <c r="CV63" i="1" s="1"/>
  <c r="H63" i="1"/>
  <c r="AY62" i="1"/>
  <c r="I62" i="1"/>
  <c r="CL62" i="1" s="1"/>
  <c r="H62" i="1"/>
  <c r="CS61" i="1"/>
  <c r="CM61" i="1"/>
  <c r="CI61" i="1"/>
  <c r="CE61" i="1"/>
  <c r="BY61" i="1"/>
  <c r="BU61" i="1"/>
  <c r="BQ61" i="1"/>
  <c r="BK61" i="1"/>
  <c r="BG61" i="1"/>
  <c r="AY61" i="1"/>
  <c r="I61" i="1"/>
  <c r="CV61" i="1" s="1"/>
  <c r="H61" i="1"/>
  <c r="AY60" i="1"/>
  <c r="I60" i="1"/>
  <c r="CT60" i="1" s="1"/>
  <c r="H60" i="1"/>
  <c r="AY59" i="1"/>
  <c r="I59" i="1"/>
  <c r="CV59" i="1" s="1"/>
  <c r="H59" i="1"/>
  <c r="AY58" i="1"/>
  <c r="I58" i="1"/>
  <c r="CT58" i="1" s="1"/>
  <c r="H58" i="1"/>
  <c r="I57" i="1"/>
  <c r="CV57" i="1" s="1"/>
  <c r="H57" i="1"/>
  <c r="AK56" i="1"/>
  <c r="I56" i="1"/>
  <c r="CT56" i="1" s="1"/>
  <c r="H56" i="1"/>
  <c r="CS55" i="1"/>
  <c r="CG55" i="1"/>
  <c r="CC55" i="1"/>
  <c r="BW55" i="1"/>
  <c r="BS55" i="1"/>
  <c r="BO55" i="1"/>
  <c r="BI55" i="1"/>
  <c r="BE55" i="1"/>
  <c r="BA55" i="1"/>
  <c r="AK55" i="1"/>
  <c r="I55" i="1"/>
  <c r="CK55" i="1" s="1"/>
  <c r="H55" i="1"/>
  <c r="AK54" i="1"/>
  <c r="AJ54" i="1"/>
  <c r="I54" i="1"/>
  <c r="CV54" i="1" s="1"/>
  <c r="H54" i="1"/>
  <c r="AK53" i="1"/>
  <c r="AJ53" i="1"/>
  <c r="I53" i="1"/>
  <c r="CV53" i="1" s="1"/>
  <c r="H53" i="1"/>
  <c r="AK52" i="1"/>
  <c r="AJ52" i="1"/>
  <c r="I52" i="1"/>
  <c r="CV52" i="1" s="1"/>
  <c r="H52" i="1"/>
  <c r="CU51" i="1"/>
  <c r="CQ51" i="1"/>
  <c r="CK51" i="1"/>
  <c r="CG51" i="1"/>
  <c r="CC51" i="1"/>
  <c r="BW51" i="1"/>
  <c r="BS51" i="1"/>
  <c r="BO51" i="1"/>
  <c r="BI51" i="1"/>
  <c r="BE51" i="1"/>
  <c r="BA51" i="1"/>
  <c r="AU51" i="1"/>
  <c r="AQ51" i="1"/>
  <c r="AK51" i="1"/>
  <c r="AJ51" i="1"/>
  <c r="I51" i="1"/>
  <c r="CV51" i="1" s="1"/>
  <c r="H51" i="1"/>
  <c r="AK50" i="1"/>
  <c r="AJ50" i="1"/>
  <c r="I50" i="1"/>
  <c r="CV50" i="1" s="1"/>
  <c r="H50" i="1"/>
  <c r="W49" i="1"/>
  <c r="I49" i="1"/>
  <c r="CU49" i="1" s="1"/>
  <c r="H49" i="1"/>
  <c r="W48" i="1"/>
  <c r="I48" i="1"/>
  <c r="CU48" i="1" s="1"/>
  <c r="H48" i="1"/>
  <c r="W47" i="1"/>
  <c r="I47" i="1"/>
  <c r="CU47" i="1" s="1"/>
  <c r="H47" i="1"/>
  <c r="W46" i="1"/>
  <c r="I46" i="1"/>
  <c r="CU46" i="1" s="1"/>
  <c r="H46" i="1"/>
  <c r="W45" i="1"/>
  <c r="I45" i="1"/>
  <c r="CU45" i="1" s="1"/>
  <c r="H45" i="1"/>
  <c r="W44" i="1"/>
  <c r="I44" i="1"/>
  <c r="BU44" i="1" s="1"/>
  <c r="H44" i="1"/>
  <c r="W43" i="1"/>
  <c r="I43" i="1"/>
  <c r="CS43" i="1" s="1"/>
  <c r="H43" i="1"/>
  <c r="W42" i="1"/>
  <c r="I42" i="1"/>
  <c r="CS42" i="1" s="1"/>
  <c r="H42" i="1"/>
  <c r="W41" i="1"/>
  <c r="I41" i="1"/>
  <c r="CS41" i="1" s="1"/>
  <c r="H41" i="1"/>
  <c r="W40" i="1"/>
  <c r="I40" i="1"/>
  <c r="CS40" i="1" s="1"/>
  <c r="H40" i="1"/>
  <c r="W39" i="1"/>
  <c r="I39" i="1"/>
  <c r="CS39" i="1" s="1"/>
  <c r="H39" i="1"/>
  <c r="W38" i="1"/>
  <c r="I38" i="1"/>
  <c r="CS38" i="1" s="1"/>
  <c r="H38" i="1"/>
  <c r="W37" i="1"/>
  <c r="I37" i="1"/>
  <c r="H37" i="1"/>
  <c r="W36" i="1"/>
  <c r="I36" i="1"/>
  <c r="CV36" i="1" s="1"/>
  <c r="H36" i="1"/>
  <c r="AV35" i="1"/>
  <c r="AR35" i="1"/>
  <c r="AN35" i="1"/>
  <c r="W35" i="1"/>
  <c r="I35" i="1"/>
  <c r="CV35" i="1" s="1"/>
  <c r="H35" i="1"/>
  <c r="CT34" i="1"/>
  <c r="CJ34" i="1"/>
  <c r="CD34" i="1"/>
  <c r="BX34" i="1"/>
  <c r="BT34" i="1"/>
  <c r="BP34" i="1"/>
  <c r="BJ34" i="1"/>
  <c r="BF34" i="1"/>
  <c r="BB34" i="1"/>
  <c r="AV34" i="1"/>
  <c r="AR34" i="1"/>
  <c r="AN34" i="1"/>
  <c r="W34" i="1"/>
  <c r="I34" i="1"/>
  <c r="H34" i="1"/>
  <c r="W33" i="1"/>
  <c r="I33" i="1"/>
  <c r="I92" i="1" s="1"/>
  <c r="H33" i="1"/>
  <c r="AC31" i="1"/>
  <c r="AB31" i="1"/>
  <c r="AA31" i="1"/>
  <c r="Z31" i="1"/>
  <c r="Y31" i="1"/>
  <c r="X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G31" i="1"/>
  <c r="I30" i="1"/>
  <c r="CU30" i="1" s="1"/>
  <c r="H30" i="1"/>
  <c r="I29" i="1"/>
  <c r="CU29" i="1" s="1"/>
  <c r="H29" i="1"/>
  <c r="W28" i="1"/>
  <c r="I28" i="1"/>
  <c r="CU28" i="1" s="1"/>
  <c r="H28" i="1"/>
  <c r="W27" i="1"/>
  <c r="I27" i="1"/>
  <c r="I31" i="1" s="1"/>
  <c r="H27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4" i="1"/>
  <c r="CV24" i="1" s="1"/>
  <c r="H24" i="1"/>
  <c r="I23" i="1"/>
  <c r="CV23" i="1" s="1"/>
  <c r="H23" i="1"/>
  <c r="W22" i="1"/>
  <c r="I22" i="1"/>
  <c r="CV22" i="1" s="1"/>
  <c r="H22" i="1"/>
  <c r="CS21" i="1"/>
  <c r="CM21" i="1"/>
  <c r="CI21" i="1"/>
  <c r="CE21" i="1"/>
  <c r="BY21" i="1"/>
  <c r="BU21" i="1"/>
  <c r="BQ21" i="1"/>
  <c r="BK21" i="1"/>
  <c r="BG21" i="1"/>
  <c r="BC21" i="1"/>
  <c r="AW21" i="1"/>
  <c r="AS21" i="1"/>
  <c r="AO21" i="1"/>
  <c r="AI21" i="1"/>
  <c r="AE21" i="1"/>
  <c r="AA21" i="1"/>
  <c r="W21" i="1"/>
  <c r="I21" i="1"/>
  <c r="CV21" i="1" s="1"/>
  <c r="H21" i="1"/>
  <c r="W20" i="1"/>
  <c r="I20" i="1"/>
  <c r="CV20" i="1" s="1"/>
  <c r="H20" i="1"/>
  <c r="W19" i="1"/>
  <c r="I19" i="1"/>
  <c r="CV19" i="1" s="1"/>
  <c r="H19" i="1"/>
  <c r="W18" i="1"/>
  <c r="I18" i="1"/>
  <c r="CV18" i="1" s="1"/>
  <c r="H18" i="1"/>
  <c r="CS17" i="1"/>
  <c r="CM17" i="1"/>
  <c r="CI17" i="1"/>
  <c r="CE17" i="1"/>
  <c r="BY17" i="1"/>
  <c r="BU17" i="1"/>
  <c r="BQ17" i="1"/>
  <c r="BK17" i="1"/>
  <c r="BG17" i="1"/>
  <c r="BC17" i="1"/>
  <c r="AW17" i="1"/>
  <c r="AS17" i="1"/>
  <c r="AO17" i="1"/>
  <c r="AI17" i="1"/>
  <c r="AE17" i="1"/>
  <c r="AA17" i="1"/>
  <c r="W17" i="1"/>
  <c r="I17" i="1"/>
  <c r="CV17" i="1" s="1"/>
  <c r="H17" i="1"/>
  <c r="W16" i="1"/>
  <c r="I16" i="1"/>
  <c r="CT16" i="1" s="1"/>
  <c r="H16" i="1"/>
  <c r="W15" i="1"/>
  <c r="I15" i="1"/>
  <c r="CV15" i="1" s="1"/>
  <c r="H15" i="1"/>
  <c r="W14" i="1"/>
  <c r="I14" i="1"/>
  <c r="CV14" i="1" s="1"/>
  <c r="H14" i="1"/>
  <c r="CS13" i="1"/>
  <c r="CM13" i="1"/>
  <c r="CI13" i="1"/>
  <c r="CE13" i="1"/>
  <c r="BY13" i="1"/>
  <c r="BU13" i="1"/>
  <c r="BQ13" i="1"/>
  <c r="BK13" i="1"/>
  <c r="BG13" i="1"/>
  <c r="BC13" i="1"/>
  <c r="AW13" i="1"/>
  <c r="AS13" i="1"/>
  <c r="AO13" i="1"/>
  <c r="AI13" i="1"/>
  <c r="AE13" i="1"/>
  <c r="AA13" i="1"/>
  <c r="W13" i="1"/>
  <c r="I13" i="1"/>
  <c r="CV13" i="1" s="1"/>
  <c r="H13" i="1"/>
  <c r="W12" i="1"/>
  <c r="I12" i="1"/>
  <c r="CT12" i="1" s="1"/>
  <c r="H12" i="1"/>
  <c r="W11" i="1"/>
  <c r="I11" i="1"/>
  <c r="CV11" i="1" s="1"/>
  <c r="H11" i="1"/>
  <c r="W10" i="1"/>
  <c r="I10" i="1"/>
  <c r="CV10" i="1" s="1"/>
  <c r="H10" i="1"/>
  <c r="W9" i="1"/>
  <c r="H9" i="1"/>
  <c r="G9" i="1"/>
  <c r="I9" i="1" s="1"/>
  <c r="W8" i="1"/>
  <c r="W25" i="1" s="1"/>
  <c r="G8" i="1"/>
  <c r="G25" i="1" s="1"/>
  <c r="G187" i="1" s="1"/>
  <c r="Y11" i="1" l="1"/>
  <c r="AG11" i="1"/>
  <c r="AQ11" i="1"/>
  <c r="BA11" i="1"/>
  <c r="BI11" i="1"/>
  <c r="BS11" i="1"/>
  <c r="CC11" i="1"/>
  <c r="CG11" i="1"/>
  <c r="CK11" i="1"/>
  <c r="CQ11" i="1"/>
  <c r="CU11" i="1"/>
  <c r="Y15" i="1"/>
  <c r="AG15" i="1"/>
  <c r="AQ15" i="1"/>
  <c r="BA15" i="1"/>
  <c r="BE15" i="1"/>
  <c r="BO15" i="1"/>
  <c r="BW15" i="1"/>
  <c r="CC15" i="1"/>
  <c r="CK15" i="1"/>
  <c r="CU15" i="1"/>
  <c r="H8" i="1"/>
  <c r="H25" i="1" s="1"/>
  <c r="AA11" i="1"/>
  <c r="AE11" i="1"/>
  <c r="AI11" i="1"/>
  <c r="AO11" i="1"/>
  <c r="AS11" i="1"/>
  <c r="AW11" i="1"/>
  <c r="BC11" i="1"/>
  <c r="BG11" i="1"/>
  <c r="BK11" i="1"/>
  <c r="BQ11" i="1"/>
  <c r="BU11" i="1"/>
  <c r="BY11" i="1"/>
  <c r="CE11" i="1"/>
  <c r="CI11" i="1"/>
  <c r="CM11" i="1"/>
  <c r="CS11" i="1"/>
  <c r="Y13" i="1"/>
  <c r="AC13" i="1"/>
  <c r="AG13" i="1"/>
  <c r="AM13" i="1"/>
  <c r="AQ13" i="1"/>
  <c r="AU13" i="1"/>
  <c r="BA13" i="1"/>
  <c r="BE13" i="1"/>
  <c r="BI13" i="1"/>
  <c r="BO13" i="1"/>
  <c r="BS13" i="1"/>
  <c r="BW13" i="1"/>
  <c r="CC13" i="1"/>
  <c r="CG13" i="1"/>
  <c r="CK13" i="1"/>
  <c r="CQ13" i="1"/>
  <c r="CU13" i="1"/>
  <c r="AA15" i="1"/>
  <c r="AE15" i="1"/>
  <c r="AI15" i="1"/>
  <c r="AO15" i="1"/>
  <c r="AS15" i="1"/>
  <c r="AW15" i="1"/>
  <c r="BC15" i="1"/>
  <c r="BG15" i="1"/>
  <c r="BK15" i="1"/>
  <c r="BQ15" i="1"/>
  <c r="BU15" i="1"/>
  <c r="BY15" i="1"/>
  <c r="CE15" i="1"/>
  <c r="CI15" i="1"/>
  <c r="CM15" i="1"/>
  <c r="CS15" i="1"/>
  <c r="Y17" i="1"/>
  <c r="AC17" i="1"/>
  <c r="AG17" i="1"/>
  <c r="AM17" i="1"/>
  <c r="AQ17" i="1"/>
  <c r="AU17" i="1"/>
  <c r="BA17" i="1"/>
  <c r="BE17" i="1"/>
  <c r="BI17" i="1"/>
  <c r="BO17" i="1"/>
  <c r="BS17" i="1"/>
  <c r="BW17" i="1"/>
  <c r="CC17" i="1"/>
  <c r="CG17" i="1"/>
  <c r="CK17" i="1"/>
  <c r="CQ17" i="1"/>
  <c r="CU17" i="1"/>
  <c r="AA19" i="1"/>
  <c r="AE19" i="1"/>
  <c r="AI19" i="1"/>
  <c r="AO19" i="1"/>
  <c r="AS19" i="1"/>
  <c r="AW19" i="1"/>
  <c r="BC19" i="1"/>
  <c r="BG19" i="1"/>
  <c r="BK19" i="1"/>
  <c r="BQ19" i="1"/>
  <c r="BU19" i="1"/>
  <c r="BY19" i="1"/>
  <c r="CE19" i="1"/>
  <c r="CI19" i="1"/>
  <c r="CM19" i="1"/>
  <c r="CS19" i="1"/>
  <c r="Y21" i="1"/>
  <c r="AC21" i="1"/>
  <c r="AG21" i="1"/>
  <c r="AM21" i="1"/>
  <c r="AQ21" i="1"/>
  <c r="AU21" i="1"/>
  <c r="BA21" i="1"/>
  <c r="BE21" i="1"/>
  <c r="BI21" i="1"/>
  <c r="BO21" i="1"/>
  <c r="BS21" i="1"/>
  <c r="BW21" i="1"/>
  <c r="CC21" i="1"/>
  <c r="CG21" i="1"/>
  <c r="CK21" i="1"/>
  <c r="CQ21" i="1"/>
  <c r="CU21" i="1"/>
  <c r="BW23" i="1"/>
  <c r="CC23" i="1"/>
  <c r="CG23" i="1"/>
  <c r="CK23" i="1"/>
  <c r="CQ23" i="1"/>
  <c r="CU23" i="1"/>
  <c r="H31" i="1"/>
  <c r="AG27" i="1"/>
  <c r="AG31" i="1" s="1"/>
  <c r="AM27" i="1"/>
  <c r="AQ27" i="1"/>
  <c r="AU27" i="1"/>
  <c r="BA27" i="1"/>
  <c r="BE27" i="1"/>
  <c r="BI27" i="1"/>
  <c r="BO27" i="1"/>
  <c r="BS27" i="1"/>
  <c r="BW27" i="1"/>
  <c r="CC27" i="1"/>
  <c r="CG27" i="1"/>
  <c r="CK27" i="1"/>
  <c r="CQ27" i="1"/>
  <c r="CU27" i="1"/>
  <c r="CU31" i="1" s="1"/>
  <c r="H92" i="1"/>
  <c r="W92" i="1"/>
  <c r="AN33" i="1"/>
  <c r="AR33" i="1"/>
  <c r="AV33" i="1"/>
  <c r="BB33" i="1"/>
  <c r="BF33" i="1"/>
  <c r="BJ33" i="1"/>
  <c r="BP33" i="1"/>
  <c r="BT33" i="1"/>
  <c r="BX33" i="1"/>
  <c r="CD33" i="1"/>
  <c r="CH33" i="1"/>
  <c r="CL33" i="1"/>
  <c r="CR33" i="1"/>
  <c r="CV33" i="1"/>
  <c r="CU34" i="1"/>
  <c r="CV34" i="1"/>
  <c r="CR34" i="1"/>
  <c r="CL34" i="1"/>
  <c r="CH34" i="1"/>
  <c r="AL34" i="1"/>
  <c r="AP34" i="1"/>
  <c r="AT34" i="1"/>
  <c r="AZ34" i="1"/>
  <c r="BD34" i="1"/>
  <c r="BH34" i="1"/>
  <c r="BN34" i="1"/>
  <c r="BR34" i="1"/>
  <c r="BV34" i="1"/>
  <c r="CB34" i="1"/>
  <c r="CF34" i="1"/>
  <c r="CP34" i="1"/>
  <c r="AC11" i="1"/>
  <c r="AM11" i="1"/>
  <c r="AU11" i="1"/>
  <c r="BE11" i="1"/>
  <c r="BO11" i="1"/>
  <c r="BW11" i="1"/>
  <c r="AC15" i="1"/>
  <c r="AM15" i="1"/>
  <c r="AU15" i="1"/>
  <c r="BI15" i="1"/>
  <c r="BS15" i="1"/>
  <c r="CG15" i="1"/>
  <c r="CQ15" i="1"/>
  <c r="Y19" i="1"/>
  <c r="AC19" i="1"/>
  <c r="AG19" i="1"/>
  <c r="AM19" i="1"/>
  <c r="AQ19" i="1"/>
  <c r="AU19" i="1"/>
  <c r="BA19" i="1"/>
  <c r="BE19" i="1"/>
  <c r="BI19" i="1"/>
  <c r="BO19" i="1"/>
  <c r="BS19" i="1"/>
  <c r="BW19" i="1"/>
  <c r="CC19" i="1"/>
  <c r="CG19" i="1"/>
  <c r="CK19" i="1"/>
  <c r="CQ19" i="1"/>
  <c r="CU19" i="1"/>
  <c r="BY23" i="1"/>
  <c r="CE23" i="1"/>
  <c r="CI23" i="1"/>
  <c r="CM23" i="1"/>
  <c r="CS23" i="1"/>
  <c r="AE27" i="1"/>
  <c r="AE31" i="1" s="1"/>
  <c r="AI27" i="1"/>
  <c r="AO27" i="1"/>
  <c r="AS27" i="1"/>
  <c r="AW27" i="1"/>
  <c r="BC27" i="1"/>
  <c r="BG27" i="1"/>
  <c r="BK27" i="1"/>
  <c r="BQ27" i="1"/>
  <c r="BU27" i="1"/>
  <c r="BY27" i="1"/>
  <c r="CE27" i="1"/>
  <c r="CI27" i="1"/>
  <c r="CM27" i="1"/>
  <c r="CS27" i="1"/>
  <c r="AL33" i="1"/>
  <c r="AP33" i="1"/>
  <c r="AT33" i="1"/>
  <c r="AZ33" i="1"/>
  <c r="BD33" i="1"/>
  <c r="BH33" i="1"/>
  <c r="BN33" i="1"/>
  <c r="BR33" i="1"/>
  <c r="BV33" i="1"/>
  <c r="CB33" i="1"/>
  <c r="CF33" i="1"/>
  <c r="CJ33" i="1"/>
  <c r="CP33" i="1"/>
  <c r="CT33" i="1"/>
  <c r="AL36" i="1"/>
  <c r="AL35" i="1"/>
  <c r="AP35" i="1"/>
  <c r="AT35" i="1"/>
  <c r="AS51" i="1"/>
  <c r="AW51" i="1"/>
  <c r="BC51" i="1"/>
  <c r="BG51" i="1"/>
  <c r="BK51" i="1"/>
  <c r="BQ51" i="1"/>
  <c r="BU51" i="1"/>
  <c r="BY51" i="1"/>
  <c r="CE51" i="1"/>
  <c r="CI51" i="1"/>
  <c r="CM51" i="1"/>
  <c r="CS51" i="1"/>
  <c r="AQ53" i="1"/>
  <c r="AU53" i="1"/>
  <c r="BA53" i="1"/>
  <c r="BE53" i="1"/>
  <c r="BI53" i="1"/>
  <c r="BO53" i="1"/>
  <c r="BS53" i="1"/>
  <c r="BW53" i="1"/>
  <c r="CC53" i="1"/>
  <c r="CG53" i="1"/>
  <c r="CK53" i="1"/>
  <c r="CQ53" i="1"/>
  <c r="CU53" i="1"/>
  <c r="AW55" i="1"/>
  <c r="BC55" i="1"/>
  <c r="BG55" i="1"/>
  <c r="BK55" i="1"/>
  <c r="BQ55" i="1"/>
  <c r="BU55" i="1"/>
  <c r="BY55" i="1"/>
  <c r="CE55" i="1"/>
  <c r="BF56" i="1"/>
  <c r="BN56" i="1"/>
  <c r="BV56" i="1"/>
  <c r="CH56" i="1"/>
  <c r="CP56" i="1"/>
  <c r="AW57" i="1"/>
  <c r="BA57" i="1"/>
  <c r="BE57" i="1"/>
  <c r="BI57" i="1"/>
  <c r="BO57" i="1"/>
  <c r="BS57" i="1"/>
  <c r="BW57" i="1"/>
  <c r="CC57" i="1"/>
  <c r="CG57" i="1"/>
  <c r="CK57" i="1"/>
  <c r="CQ57" i="1"/>
  <c r="CU57" i="1"/>
  <c r="BG59" i="1"/>
  <c r="BK59" i="1"/>
  <c r="BQ59" i="1"/>
  <c r="BU59" i="1"/>
  <c r="BY59" i="1"/>
  <c r="CE59" i="1"/>
  <c r="CI59" i="1"/>
  <c r="CM59" i="1"/>
  <c r="CS59" i="1"/>
  <c r="BE61" i="1"/>
  <c r="BI61" i="1"/>
  <c r="BO61" i="1"/>
  <c r="BS61" i="1"/>
  <c r="BW61" i="1"/>
  <c r="CC61" i="1"/>
  <c r="CG61" i="1"/>
  <c r="CK61" i="1"/>
  <c r="CQ61" i="1"/>
  <c r="CU61" i="1"/>
  <c r="BK63" i="1"/>
  <c r="BL63" i="1" s="1"/>
  <c r="BM63" i="1" s="1"/>
  <c r="BQ63" i="1"/>
  <c r="BU63" i="1"/>
  <c r="BY63" i="1"/>
  <c r="CE63" i="1"/>
  <c r="CI63" i="1"/>
  <c r="CM63" i="1"/>
  <c r="CS63" i="1"/>
  <c r="BK65" i="1"/>
  <c r="BL65" i="1" s="1"/>
  <c r="BM65" i="1" s="1"/>
  <c r="BQ65" i="1"/>
  <c r="BU65" i="1"/>
  <c r="BY65" i="1"/>
  <c r="CE65" i="1"/>
  <c r="CI65" i="1"/>
  <c r="CM65" i="1"/>
  <c r="CS65" i="1"/>
  <c r="BK67" i="1"/>
  <c r="BL67" i="1" s="1"/>
  <c r="BM67" i="1" s="1"/>
  <c r="BQ67" i="1"/>
  <c r="BU67" i="1"/>
  <c r="BY67" i="1"/>
  <c r="CE67" i="1"/>
  <c r="CI67" i="1"/>
  <c r="CM67" i="1"/>
  <c r="CS67" i="1"/>
  <c r="BW69" i="1"/>
  <c r="CC69" i="1"/>
  <c r="CG69" i="1"/>
  <c r="CK69" i="1"/>
  <c r="CQ69" i="1"/>
  <c r="CU69" i="1"/>
  <c r="CK80" i="1"/>
  <c r="CQ80" i="1"/>
  <c r="CU80" i="1"/>
  <c r="CK82" i="1"/>
  <c r="CQ82" i="1"/>
  <c r="CU82" i="1"/>
  <c r="CQ84" i="1"/>
  <c r="CU84" i="1"/>
  <c r="CQ86" i="1"/>
  <c r="CU86" i="1"/>
  <c r="CQ88" i="1"/>
  <c r="CU88" i="1"/>
  <c r="CQ90" i="1"/>
  <c r="CU90" i="1"/>
  <c r="AG94" i="1"/>
  <c r="AM94" i="1"/>
  <c r="AQ94" i="1"/>
  <c r="AU94" i="1"/>
  <c r="BA94" i="1"/>
  <c r="BE94" i="1"/>
  <c r="BI94" i="1"/>
  <c r="BO94" i="1"/>
  <c r="BS94" i="1"/>
  <c r="BW94" i="1"/>
  <c r="CC94" i="1"/>
  <c r="CG94" i="1"/>
  <c r="CK94" i="1"/>
  <c r="CQ94" i="1"/>
  <c r="CV96" i="1"/>
  <c r="CS96" i="1"/>
  <c r="CM96" i="1"/>
  <c r="CI96" i="1"/>
  <c r="CE96" i="1"/>
  <c r="BY96" i="1"/>
  <c r="BU96" i="1"/>
  <c r="BQ96" i="1"/>
  <c r="BK96" i="1"/>
  <c r="BG96" i="1"/>
  <c r="BC96" i="1"/>
  <c r="AW96" i="1"/>
  <c r="AG96" i="1"/>
  <c r="AM96" i="1"/>
  <c r="AQ96" i="1"/>
  <c r="AU96" i="1"/>
  <c r="BE96" i="1"/>
  <c r="BO96" i="1"/>
  <c r="BW96" i="1"/>
  <c r="CG96" i="1"/>
  <c r="CQ96" i="1"/>
  <c r="AN97" i="1"/>
  <c r="BD97" i="1"/>
  <c r="AG98" i="1"/>
  <c r="AQ98" i="1"/>
  <c r="BA98" i="1"/>
  <c r="BI98" i="1"/>
  <c r="BS98" i="1"/>
  <c r="CC98" i="1"/>
  <c r="CK98" i="1"/>
  <c r="CV100" i="1"/>
  <c r="CS100" i="1"/>
  <c r="CM100" i="1"/>
  <c r="CI100" i="1"/>
  <c r="CE100" i="1"/>
  <c r="BY100" i="1"/>
  <c r="BU100" i="1"/>
  <c r="BQ100" i="1"/>
  <c r="BK100" i="1"/>
  <c r="BG100" i="1"/>
  <c r="BC100" i="1"/>
  <c r="AW100" i="1"/>
  <c r="AS100" i="1"/>
  <c r="AO100" i="1"/>
  <c r="AI100" i="1"/>
  <c r="AE100" i="1"/>
  <c r="AM100" i="1"/>
  <c r="AU100" i="1"/>
  <c r="BE100" i="1"/>
  <c r="BO100" i="1"/>
  <c r="BW100" i="1"/>
  <c r="CG100" i="1"/>
  <c r="CQ100" i="1"/>
  <c r="AH102" i="1"/>
  <c r="AR102" i="1"/>
  <c r="BB102" i="1"/>
  <c r="BJ102" i="1"/>
  <c r="BT102" i="1"/>
  <c r="CD102" i="1"/>
  <c r="AS53" i="1"/>
  <c r="AW53" i="1"/>
  <c r="BC53" i="1"/>
  <c r="BG53" i="1"/>
  <c r="BK53" i="1"/>
  <c r="BQ53" i="1"/>
  <c r="BU53" i="1"/>
  <c r="BY53" i="1"/>
  <c r="CE53" i="1"/>
  <c r="CI53" i="1"/>
  <c r="CM53" i="1"/>
  <c r="CS53" i="1"/>
  <c r="BB56" i="1"/>
  <c r="BJ56" i="1"/>
  <c r="BR56" i="1"/>
  <c r="CD56" i="1"/>
  <c r="CL56" i="1"/>
  <c r="BC57" i="1"/>
  <c r="BG57" i="1"/>
  <c r="BK57" i="1"/>
  <c r="BQ57" i="1"/>
  <c r="BU57" i="1"/>
  <c r="BY57" i="1"/>
  <c r="CE57" i="1"/>
  <c r="CI57" i="1"/>
  <c r="CM57" i="1"/>
  <c r="CS57" i="1"/>
  <c r="BE59" i="1"/>
  <c r="BI59" i="1"/>
  <c r="BO59" i="1"/>
  <c r="BS59" i="1"/>
  <c r="BW59" i="1"/>
  <c r="CC59" i="1"/>
  <c r="CG59" i="1"/>
  <c r="CK59" i="1"/>
  <c r="CQ59" i="1"/>
  <c r="CU59" i="1"/>
  <c r="BO63" i="1"/>
  <c r="BS63" i="1"/>
  <c r="BW63" i="1"/>
  <c r="CC63" i="1"/>
  <c r="CG63" i="1"/>
  <c r="CK63" i="1"/>
  <c r="CQ63" i="1"/>
  <c r="CU63" i="1"/>
  <c r="BO65" i="1"/>
  <c r="BS65" i="1"/>
  <c r="BW65" i="1"/>
  <c r="CC65" i="1"/>
  <c r="CG65" i="1"/>
  <c r="CK65" i="1"/>
  <c r="CQ65" i="1"/>
  <c r="CU65" i="1"/>
  <c r="BO67" i="1"/>
  <c r="BS67" i="1"/>
  <c r="BW67" i="1"/>
  <c r="CC67" i="1"/>
  <c r="CG67" i="1"/>
  <c r="CK67" i="1"/>
  <c r="CQ67" i="1"/>
  <c r="CU67" i="1"/>
  <c r="BY69" i="1"/>
  <c r="CE69" i="1"/>
  <c r="CI69" i="1"/>
  <c r="CM69" i="1"/>
  <c r="CS69" i="1"/>
  <c r="CV97" i="1"/>
  <c r="CB97" i="1"/>
  <c r="BT97" i="1"/>
  <c r="BH97" i="1"/>
  <c r="AZ97" i="1"/>
  <c r="AR97" i="1"/>
  <c r="AF97" i="1"/>
  <c r="AV97" i="1"/>
  <c r="BP97" i="1"/>
  <c r="CF97" i="1"/>
  <c r="CV98" i="1"/>
  <c r="CS98" i="1"/>
  <c r="CM98" i="1"/>
  <c r="CI98" i="1"/>
  <c r="CE98" i="1"/>
  <c r="BY98" i="1"/>
  <c r="BU98" i="1"/>
  <c r="BQ98" i="1"/>
  <c r="BK98" i="1"/>
  <c r="BG98" i="1"/>
  <c r="BC98" i="1"/>
  <c r="AW98" i="1"/>
  <c r="AS98" i="1"/>
  <c r="AO98" i="1"/>
  <c r="AI98" i="1"/>
  <c r="AE98" i="1"/>
  <c r="AM98" i="1"/>
  <c r="AU98" i="1"/>
  <c r="BE98" i="1"/>
  <c r="BO98" i="1"/>
  <c r="BW98" i="1"/>
  <c r="CG98" i="1"/>
  <c r="CQ98" i="1"/>
  <c r="CU100" i="1"/>
  <c r="CU102" i="1"/>
  <c r="CT102" i="1"/>
  <c r="CP102" i="1"/>
  <c r="CJ102" i="1"/>
  <c r="CF102" i="1"/>
  <c r="CB102" i="1"/>
  <c r="BV102" i="1"/>
  <c r="BR102" i="1"/>
  <c r="BN102" i="1"/>
  <c r="BH102" i="1"/>
  <c r="BD102" i="1"/>
  <c r="AZ102" i="1"/>
  <c r="AT102" i="1"/>
  <c r="AP102" i="1"/>
  <c r="AL102" i="1"/>
  <c r="AF102" i="1"/>
  <c r="CV102" i="1"/>
  <c r="CR102" i="1"/>
  <c r="AN102" i="1"/>
  <c r="AV102" i="1"/>
  <c r="BF102" i="1"/>
  <c r="BP102" i="1"/>
  <c r="BX102" i="1"/>
  <c r="CH102" i="1"/>
  <c r="AH103" i="1"/>
  <c r="AO103" i="1"/>
  <c r="AS103" i="1"/>
  <c r="AW103" i="1"/>
  <c r="BC103" i="1"/>
  <c r="BG103" i="1"/>
  <c r="BK103" i="1"/>
  <c r="BQ103" i="1"/>
  <c r="BU103" i="1"/>
  <c r="BY103" i="1"/>
  <c r="CE103" i="1"/>
  <c r="CI103" i="1"/>
  <c r="CM103" i="1"/>
  <c r="CS103" i="1"/>
  <c r="AO109" i="1"/>
  <c r="AW109" i="1"/>
  <c r="BE109" i="1"/>
  <c r="BQ109" i="1"/>
  <c r="BY109" i="1"/>
  <c r="CG109" i="1"/>
  <c r="CS109" i="1"/>
  <c r="AO110" i="1"/>
  <c r="AW110" i="1"/>
  <c r="BE110" i="1"/>
  <c r="BQ110" i="1"/>
  <c r="BY110" i="1"/>
  <c r="CG110" i="1"/>
  <c r="CS110" i="1"/>
  <c r="AO111" i="1"/>
  <c r="AW111" i="1"/>
  <c r="BE111" i="1"/>
  <c r="BQ111" i="1"/>
  <c r="BY111" i="1"/>
  <c r="CG111" i="1"/>
  <c r="CS111" i="1"/>
  <c r="AO112" i="1"/>
  <c r="AW112" i="1"/>
  <c r="BE112" i="1"/>
  <c r="BQ112" i="1"/>
  <c r="BY112" i="1"/>
  <c r="CG112" i="1"/>
  <c r="CS112" i="1"/>
  <c r="AV113" i="1"/>
  <c r="BD113" i="1"/>
  <c r="BP113" i="1"/>
  <c r="BX113" i="1"/>
  <c r="CF113" i="1"/>
  <c r="CR113" i="1"/>
  <c r="AU116" i="1"/>
  <c r="BA116" i="1"/>
  <c r="BE116" i="1"/>
  <c r="BI116" i="1"/>
  <c r="BO116" i="1"/>
  <c r="BS116" i="1"/>
  <c r="BW116" i="1"/>
  <c r="CC116" i="1"/>
  <c r="CG116" i="1"/>
  <c r="CK116" i="1"/>
  <c r="CQ116" i="1"/>
  <c r="CU116" i="1"/>
  <c r="CV124" i="1"/>
  <c r="CS124" i="1"/>
  <c r="CM124" i="1"/>
  <c r="CI124" i="1"/>
  <c r="CE124" i="1"/>
  <c r="BY124" i="1"/>
  <c r="BU124" i="1"/>
  <c r="BQ124" i="1"/>
  <c r="BK124" i="1"/>
  <c r="BG124" i="1"/>
  <c r="BC124" i="1"/>
  <c r="AW124" i="1"/>
  <c r="AX124" i="1" s="1"/>
  <c r="BE124" i="1"/>
  <c r="BO124" i="1"/>
  <c r="BW124" i="1"/>
  <c r="CG124" i="1"/>
  <c r="CQ124" i="1"/>
  <c r="AF103" i="1"/>
  <c r="AM103" i="1"/>
  <c r="AQ103" i="1"/>
  <c r="AU103" i="1"/>
  <c r="BA103" i="1"/>
  <c r="BE103" i="1"/>
  <c r="BI103" i="1"/>
  <c r="BO103" i="1"/>
  <c r="BS103" i="1"/>
  <c r="BW103" i="1"/>
  <c r="CC103" i="1"/>
  <c r="CG103" i="1"/>
  <c r="CK103" i="1"/>
  <c r="CQ103" i="1"/>
  <c r="CU103" i="1"/>
  <c r="AS109" i="1"/>
  <c r="BA109" i="1"/>
  <c r="BI109" i="1"/>
  <c r="BU109" i="1"/>
  <c r="CC109" i="1"/>
  <c r="AS110" i="1"/>
  <c r="BA110" i="1"/>
  <c r="BI110" i="1"/>
  <c r="BU110" i="1"/>
  <c r="CC110" i="1"/>
  <c r="AS111" i="1"/>
  <c r="BA111" i="1"/>
  <c r="BI111" i="1"/>
  <c r="BU111" i="1"/>
  <c r="CC111" i="1"/>
  <c r="AS112" i="1"/>
  <c r="BA112" i="1"/>
  <c r="BI112" i="1"/>
  <c r="BU112" i="1"/>
  <c r="CC112" i="1"/>
  <c r="AZ113" i="1"/>
  <c r="BH113" i="1"/>
  <c r="BT113" i="1"/>
  <c r="CB113" i="1"/>
  <c r="CJ113" i="1"/>
  <c r="AU114" i="1"/>
  <c r="BA114" i="1"/>
  <c r="BE114" i="1"/>
  <c r="BI114" i="1"/>
  <c r="BO114" i="1"/>
  <c r="BS114" i="1"/>
  <c r="BW114" i="1"/>
  <c r="CC114" i="1"/>
  <c r="CG114" i="1"/>
  <c r="CK114" i="1"/>
  <c r="CQ114" i="1"/>
  <c r="CU114" i="1"/>
  <c r="AV115" i="1"/>
  <c r="BD115" i="1"/>
  <c r="BP115" i="1"/>
  <c r="BX115" i="1"/>
  <c r="CF115" i="1"/>
  <c r="AW116" i="1"/>
  <c r="BC116" i="1"/>
  <c r="BG116" i="1"/>
  <c r="BK116" i="1"/>
  <c r="BQ116" i="1"/>
  <c r="BU116" i="1"/>
  <c r="BY116" i="1"/>
  <c r="CE116" i="1"/>
  <c r="CI116" i="1"/>
  <c r="CM116" i="1"/>
  <c r="CS116" i="1"/>
  <c r="AU118" i="1"/>
  <c r="BA118" i="1"/>
  <c r="BE118" i="1"/>
  <c r="BI118" i="1"/>
  <c r="BO118" i="1"/>
  <c r="BS118" i="1"/>
  <c r="BW118" i="1"/>
  <c r="CC118" i="1"/>
  <c r="CG118" i="1"/>
  <c r="CK118" i="1"/>
  <c r="CQ118" i="1"/>
  <c r="CU118" i="1"/>
  <c r="CV120" i="1"/>
  <c r="CS120" i="1"/>
  <c r="CM120" i="1"/>
  <c r="CI120" i="1"/>
  <c r="CE120" i="1"/>
  <c r="BY120" i="1"/>
  <c r="BU120" i="1"/>
  <c r="BQ120" i="1"/>
  <c r="BK120" i="1"/>
  <c r="BG120" i="1"/>
  <c r="BC120" i="1"/>
  <c r="BA120" i="1"/>
  <c r="BI120" i="1"/>
  <c r="BS120" i="1"/>
  <c r="CC120" i="1"/>
  <c r="CK120" i="1"/>
  <c r="CU120" i="1"/>
  <c r="CV122" i="1"/>
  <c r="CS122" i="1"/>
  <c r="CM122" i="1"/>
  <c r="CI122" i="1"/>
  <c r="CE122" i="1"/>
  <c r="BY122" i="1"/>
  <c r="BU122" i="1"/>
  <c r="BQ122" i="1"/>
  <c r="BK122" i="1"/>
  <c r="BG122" i="1"/>
  <c r="BC122" i="1"/>
  <c r="AW122" i="1"/>
  <c r="AX122" i="1" s="1"/>
  <c r="BE122" i="1"/>
  <c r="BO122" i="1"/>
  <c r="BW122" i="1"/>
  <c r="CG122" i="1"/>
  <c r="CQ122" i="1"/>
  <c r="BA124" i="1"/>
  <c r="BI124" i="1"/>
  <c r="BS124" i="1"/>
  <c r="CC124" i="1"/>
  <c r="CK124" i="1"/>
  <c r="CU124" i="1"/>
  <c r="CV126" i="1"/>
  <c r="CS126" i="1"/>
  <c r="CM126" i="1"/>
  <c r="CU126" i="1"/>
  <c r="CQ126" i="1"/>
  <c r="CK126" i="1"/>
  <c r="CG126" i="1"/>
  <c r="CC126" i="1"/>
  <c r="BW126" i="1"/>
  <c r="BS126" i="1"/>
  <c r="BO126" i="1"/>
  <c r="BI126" i="1"/>
  <c r="BE126" i="1"/>
  <c r="BC126" i="1"/>
  <c r="BK126" i="1"/>
  <c r="BU126" i="1"/>
  <c r="CE126" i="1"/>
  <c r="BE127" i="1"/>
  <c r="BQ127" i="1"/>
  <c r="BY127" i="1"/>
  <c r="CG127" i="1"/>
  <c r="BO128" i="1"/>
  <c r="BW128" i="1"/>
  <c r="CI128" i="1"/>
  <c r="BP130" i="1"/>
  <c r="BX130" i="1"/>
  <c r="CF130" i="1"/>
  <c r="CR130" i="1"/>
  <c r="BK131" i="1"/>
  <c r="BL131" i="1" s="1"/>
  <c r="BM131" i="1" s="1"/>
  <c r="BQ131" i="1"/>
  <c r="BU131" i="1"/>
  <c r="BY131" i="1"/>
  <c r="CE131" i="1"/>
  <c r="CI131" i="1"/>
  <c r="CM131" i="1"/>
  <c r="CS131" i="1"/>
  <c r="BK133" i="1"/>
  <c r="BL133" i="1" s="1"/>
  <c r="BM133" i="1" s="1"/>
  <c r="BQ133" i="1"/>
  <c r="BU133" i="1"/>
  <c r="BY133" i="1"/>
  <c r="CE133" i="1"/>
  <c r="CI133" i="1"/>
  <c r="BO135" i="1"/>
  <c r="BW135" i="1"/>
  <c r="CG135" i="1"/>
  <c r="CR139" i="1"/>
  <c r="CK139" i="1"/>
  <c r="CG139" i="1"/>
  <c r="CC139" i="1"/>
  <c r="BW139" i="1"/>
  <c r="BS139" i="1"/>
  <c r="BY139" i="1"/>
  <c r="CI139" i="1"/>
  <c r="CV139" i="1"/>
  <c r="CV140" i="1"/>
  <c r="CU140" i="1"/>
  <c r="CQ140" i="1"/>
  <c r="CK140" i="1"/>
  <c r="CG140" i="1"/>
  <c r="CC140" i="1"/>
  <c r="BW140" i="1"/>
  <c r="BS140" i="1"/>
  <c r="BY140" i="1"/>
  <c r="CI140" i="1"/>
  <c r="CS140" i="1"/>
  <c r="CV146" i="1"/>
  <c r="CU146" i="1"/>
  <c r="CQ146" i="1"/>
  <c r="CK146" i="1"/>
  <c r="CG146" i="1"/>
  <c r="CC146" i="1"/>
  <c r="BW146" i="1"/>
  <c r="BS146" i="1"/>
  <c r="BY146" i="1"/>
  <c r="CI146" i="1"/>
  <c r="CS146" i="1"/>
  <c r="BT130" i="1"/>
  <c r="CB130" i="1"/>
  <c r="CJ130" i="1"/>
  <c r="BO131" i="1"/>
  <c r="BS131" i="1"/>
  <c r="BW131" i="1"/>
  <c r="CC131" i="1"/>
  <c r="CG131" i="1"/>
  <c r="CK131" i="1"/>
  <c r="CQ131" i="1"/>
  <c r="CU131" i="1"/>
  <c r="CV133" i="1"/>
  <c r="CS133" i="1"/>
  <c r="CM133" i="1"/>
  <c r="BO133" i="1"/>
  <c r="BS133" i="1"/>
  <c r="BW133" i="1"/>
  <c r="CC133" i="1"/>
  <c r="CG133" i="1"/>
  <c r="CK133" i="1"/>
  <c r="CU133" i="1"/>
  <c r="CV135" i="1"/>
  <c r="CS135" i="1"/>
  <c r="CM135" i="1"/>
  <c r="CI135" i="1"/>
  <c r="CE135" i="1"/>
  <c r="BY135" i="1"/>
  <c r="BU135" i="1"/>
  <c r="BQ135" i="1"/>
  <c r="BK135" i="1"/>
  <c r="BL135" i="1" s="1"/>
  <c r="BM135" i="1" s="1"/>
  <c r="BS135" i="1"/>
  <c r="CC135" i="1"/>
  <c r="CK135" i="1"/>
  <c r="CU135" i="1"/>
  <c r="CV143" i="1"/>
  <c r="CJ143" i="1"/>
  <c r="CB143" i="1"/>
  <c r="BT143" i="1"/>
  <c r="CF143" i="1"/>
  <c r="CE150" i="1"/>
  <c r="CM150" i="1"/>
  <c r="CU150" i="1"/>
  <c r="CQ158" i="1"/>
  <c r="CU158" i="1"/>
  <c r="AF158" i="2"/>
  <c r="AF162" i="2" s="1"/>
  <c r="AA158" i="2"/>
  <c r="AA162" i="2" s="1"/>
  <c r="AE158" i="2"/>
  <c r="AE162" i="2" s="1"/>
  <c r="BQ137" i="1"/>
  <c r="BU137" i="1"/>
  <c r="BY137" i="1"/>
  <c r="CE137" i="1"/>
  <c r="CI137" i="1"/>
  <c r="CM137" i="1"/>
  <c r="CS137" i="1"/>
  <c r="BU142" i="1"/>
  <c r="BY142" i="1"/>
  <c r="CE142" i="1"/>
  <c r="CI142" i="1"/>
  <c r="CM142" i="1"/>
  <c r="CS142" i="1"/>
  <c r="BU144" i="1"/>
  <c r="BY144" i="1"/>
  <c r="CE144" i="1"/>
  <c r="CI144" i="1"/>
  <c r="CM144" i="1"/>
  <c r="CS144" i="1"/>
  <c r="BU148" i="1"/>
  <c r="BY148" i="1"/>
  <c r="CE148" i="1"/>
  <c r="CI148" i="1"/>
  <c r="CM148" i="1"/>
  <c r="BU149" i="1"/>
  <c r="BY149" i="1"/>
  <c r="CE149" i="1"/>
  <c r="CI149" i="1"/>
  <c r="CM149" i="1"/>
  <c r="CS149" i="1"/>
  <c r="BW150" i="1"/>
  <c r="CI150" i="1"/>
  <c r="CM158" i="1"/>
  <c r="CN158" i="1" s="1"/>
  <c r="CO158" i="1" s="1"/>
  <c r="CS158" i="1"/>
  <c r="CU160" i="1"/>
  <c r="CU164" i="1"/>
  <c r="Y158" i="2"/>
  <c r="Y162" i="2" s="1"/>
  <c r="AC158" i="2"/>
  <c r="AC162" i="2" s="1"/>
  <c r="AG158" i="2"/>
  <c r="AG162" i="2" s="1"/>
  <c r="AK162" i="2"/>
  <c r="AB158" i="2"/>
  <c r="AB162" i="2" s="1"/>
  <c r="X158" i="2"/>
  <c r="X162" i="2" s="1"/>
  <c r="H162" i="2"/>
  <c r="O38" i="2"/>
  <c r="M38" i="2"/>
  <c r="K38" i="2"/>
  <c r="K71" i="2" s="1"/>
  <c r="K162" i="2" s="1"/>
  <c r="I71" i="2"/>
  <c r="N38" i="2"/>
  <c r="L38" i="2"/>
  <c r="L71" i="2" s="1"/>
  <c r="L162" i="2" s="1"/>
  <c r="I23" i="2"/>
  <c r="AD158" i="2"/>
  <c r="AD162" i="2" s="1"/>
  <c r="Z158" i="2"/>
  <c r="Z162" i="2" s="1"/>
  <c r="O42" i="2"/>
  <c r="M42" i="2"/>
  <c r="P42" i="2"/>
  <c r="N42" i="2"/>
  <c r="I36" i="2"/>
  <c r="P25" i="2"/>
  <c r="P36" i="2" s="1"/>
  <c r="P71" i="2"/>
  <c r="CU9" i="1"/>
  <c r="CQ9" i="1"/>
  <c r="CK9" i="1"/>
  <c r="CG9" i="1"/>
  <c r="CC9" i="1"/>
  <c r="BY9" i="1"/>
  <c r="BU9" i="1"/>
  <c r="BQ9" i="1"/>
  <c r="BI9" i="1"/>
  <c r="BE9" i="1"/>
  <c r="BA9" i="1"/>
  <c r="AW9" i="1"/>
  <c r="AS9" i="1"/>
  <c r="AO9" i="1"/>
  <c r="AG9" i="1"/>
  <c r="AC9" i="1"/>
  <c r="Y9" i="1"/>
  <c r="CV9" i="1"/>
  <c r="CT9" i="1"/>
  <c r="CR9" i="1"/>
  <c r="CP9" i="1"/>
  <c r="CL9" i="1"/>
  <c r="CJ9" i="1"/>
  <c r="CH9" i="1"/>
  <c r="CF9" i="1"/>
  <c r="CD9" i="1"/>
  <c r="CB9" i="1"/>
  <c r="BX9" i="1"/>
  <c r="BV9" i="1"/>
  <c r="BT9" i="1"/>
  <c r="BR9" i="1"/>
  <c r="BP9" i="1"/>
  <c r="BN9" i="1"/>
  <c r="BJ9" i="1"/>
  <c r="BH9" i="1"/>
  <c r="BF9" i="1"/>
  <c r="BD9" i="1"/>
  <c r="BB9" i="1"/>
  <c r="AZ9" i="1"/>
  <c r="AV9" i="1"/>
  <c r="AT9" i="1"/>
  <c r="AR9" i="1"/>
  <c r="AP9" i="1"/>
  <c r="AN9" i="1"/>
  <c r="AL9" i="1"/>
  <c r="AH9" i="1"/>
  <c r="AF9" i="1"/>
  <c r="AD9" i="1"/>
  <c r="AB9" i="1"/>
  <c r="Z9" i="1"/>
  <c r="X9" i="1"/>
  <c r="CS9" i="1"/>
  <c r="CM9" i="1"/>
  <c r="CI9" i="1"/>
  <c r="CE9" i="1"/>
  <c r="BW9" i="1"/>
  <c r="BS9" i="1"/>
  <c r="BO9" i="1"/>
  <c r="BK9" i="1"/>
  <c r="BG9" i="1"/>
  <c r="BC9" i="1"/>
  <c r="AU9" i="1"/>
  <c r="AQ9" i="1"/>
  <c r="AM9" i="1"/>
  <c r="AI9" i="1"/>
  <c r="AE9" i="1"/>
  <c r="AA9" i="1"/>
  <c r="AK9" i="1"/>
  <c r="AY9" i="1" s="1"/>
  <c r="Z10" i="1"/>
  <c r="AD10" i="1"/>
  <c r="AH10" i="1"/>
  <c r="AL10" i="1"/>
  <c r="AP10" i="1"/>
  <c r="AT10" i="1"/>
  <c r="BB10" i="1"/>
  <c r="BF10" i="1"/>
  <c r="BN10" i="1"/>
  <c r="BR10" i="1"/>
  <c r="BV10" i="1"/>
  <c r="BX10" i="1"/>
  <c r="CB10" i="1"/>
  <c r="CF10" i="1"/>
  <c r="CJ10" i="1"/>
  <c r="CL10" i="1"/>
  <c r="CP10" i="1"/>
  <c r="CT10" i="1"/>
  <c r="X12" i="1"/>
  <c r="AB12" i="1"/>
  <c r="AD12" i="1"/>
  <c r="AH12" i="1"/>
  <c r="AL12" i="1"/>
  <c r="AP12" i="1"/>
  <c r="AT12" i="1"/>
  <c r="AV12" i="1"/>
  <c r="AZ12" i="1"/>
  <c r="BD12" i="1"/>
  <c r="BH12" i="1"/>
  <c r="BJ12" i="1"/>
  <c r="BN12" i="1"/>
  <c r="BR12" i="1"/>
  <c r="BV12" i="1"/>
  <c r="BX12" i="1"/>
  <c r="CB12" i="1"/>
  <c r="CF12" i="1"/>
  <c r="CJ12" i="1"/>
  <c r="CR12" i="1"/>
  <c r="CV12" i="1"/>
  <c r="X14" i="1"/>
  <c r="AB14" i="1"/>
  <c r="AF14" i="1"/>
  <c r="AH14" i="1"/>
  <c r="AL14" i="1"/>
  <c r="AP14" i="1"/>
  <c r="AT14" i="1"/>
  <c r="AV14" i="1"/>
  <c r="AZ14" i="1"/>
  <c r="BD14" i="1"/>
  <c r="BH14" i="1"/>
  <c r="BJ14" i="1"/>
  <c r="BN14" i="1"/>
  <c r="BR14" i="1"/>
  <c r="BV14" i="1"/>
  <c r="BX14" i="1"/>
  <c r="CB14" i="1"/>
  <c r="CF14" i="1"/>
  <c r="CJ14" i="1"/>
  <c r="CL14" i="1"/>
  <c r="CP14" i="1"/>
  <c r="CT14" i="1"/>
  <c r="X16" i="1"/>
  <c r="AB16" i="1"/>
  <c r="AF16" i="1"/>
  <c r="AH16" i="1"/>
  <c r="AL16" i="1"/>
  <c r="AP16" i="1"/>
  <c r="AT16" i="1"/>
  <c r="AV16" i="1"/>
  <c r="AZ16" i="1"/>
  <c r="BD16" i="1"/>
  <c r="BH16" i="1"/>
  <c r="BP16" i="1"/>
  <c r="BT16" i="1"/>
  <c r="BX16" i="1"/>
  <c r="CB16" i="1"/>
  <c r="CF16" i="1"/>
  <c r="CJ16" i="1"/>
  <c r="CL16" i="1"/>
  <c r="CP16" i="1"/>
  <c r="CV16" i="1"/>
  <c r="I8" i="1"/>
  <c r="Y10" i="1"/>
  <c r="AA10" i="1"/>
  <c r="AC10" i="1"/>
  <c r="AE10" i="1"/>
  <c r="AG10" i="1"/>
  <c r="AI10" i="1"/>
  <c r="AM10" i="1"/>
  <c r="AO10" i="1"/>
  <c r="AQ10" i="1"/>
  <c r="AS10" i="1"/>
  <c r="AU10" i="1"/>
  <c r="AW10" i="1"/>
  <c r="BA10" i="1"/>
  <c r="BC10" i="1"/>
  <c r="BE10" i="1"/>
  <c r="BG10" i="1"/>
  <c r="BI10" i="1"/>
  <c r="BK10" i="1"/>
  <c r="BO10" i="1"/>
  <c r="BQ10" i="1"/>
  <c r="BS10" i="1"/>
  <c r="BU10" i="1"/>
  <c r="BW10" i="1"/>
  <c r="BY10" i="1"/>
  <c r="CC10" i="1"/>
  <c r="CE10" i="1"/>
  <c r="CG10" i="1"/>
  <c r="CI10" i="1"/>
  <c r="CK10" i="1"/>
  <c r="CM10" i="1"/>
  <c r="CQ10" i="1"/>
  <c r="CS10" i="1"/>
  <c r="CU10" i="1"/>
  <c r="X11" i="1"/>
  <c r="Z11" i="1"/>
  <c r="AB11" i="1"/>
  <c r="AD11" i="1"/>
  <c r="AF11" i="1"/>
  <c r="AH11" i="1"/>
  <c r="AL11" i="1"/>
  <c r="AN11" i="1"/>
  <c r="AP11" i="1"/>
  <c r="AR11" i="1"/>
  <c r="AT11" i="1"/>
  <c r="AV11" i="1"/>
  <c r="AZ11" i="1"/>
  <c r="BB11" i="1"/>
  <c r="BD11" i="1"/>
  <c r="BF11" i="1"/>
  <c r="BH11" i="1"/>
  <c r="BJ11" i="1"/>
  <c r="BN11" i="1"/>
  <c r="BP11" i="1"/>
  <c r="BR11" i="1"/>
  <c r="BT11" i="1"/>
  <c r="BV11" i="1"/>
  <c r="BX11" i="1"/>
  <c r="CB11" i="1"/>
  <c r="CD11" i="1"/>
  <c r="CF11" i="1"/>
  <c r="CH11" i="1"/>
  <c r="CJ11" i="1"/>
  <c r="CL11" i="1"/>
  <c r="CP11" i="1"/>
  <c r="CR11" i="1"/>
  <c r="CT11" i="1"/>
  <c r="Y12" i="1"/>
  <c r="AA12" i="1"/>
  <c r="AC12" i="1"/>
  <c r="AE12" i="1"/>
  <c r="AG12" i="1"/>
  <c r="AI12" i="1"/>
  <c r="AM12" i="1"/>
  <c r="AO12" i="1"/>
  <c r="AQ12" i="1"/>
  <c r="AS12" i="1"/>
  <c r="AU12" i="1"/>
  <c r="AW12" i="1"/>
  <c r="BA12" i="1"/>
  <c r="BC12" i="1"/>
  <c r="BE12" i="1"/>
  <c r="BG12" i="1"/>
  <c r="BI12" i="1"/>
  <c r="BK12" i="1"/>
  <c r="BO12" i="1"/>
  <c r="BQ12" i="1"/>
  <c r="BS12" i="1"/>
  <c r="BU12" i="1"/>
  <c r="BW12" i="1"/>
  <c r="BY12" i="1"/>
  <c r="CC12" i="1"/>
  <c r="CE12" i="1"/>
  <c r="CG12" i="1"/>
  <c r="CI12" i="1"/>
  <c r="CK12" i="1"/>
  <c r="CM12" i="1"/>
  <c r="CQ12" i="1"/>
  <c r="CS12" i="1"/>
  <c r="CU12" i="1"/>
  <c r="X13" i="1"/>
  <c r="Z13" i="1"/>
  <c r="AB13" i="1"/>
  <c r="AD13" i="1"/>
  <c r="AF13" i="1"/>
  <c r="AH13" i="1"/>
  <c r="AL13" i="1"/>
  <c r="AN13" i="1"/>
  <c r="AP13" i="1"/>
  <c r="AR13" i="1"/>
  <c r="AT13" i="1"/>
  <c r="AV13" i="1"/>
  <c r="AZ13" i="1"/>
  <c r="BB13" i="1"/>
  <c r="BD13" i="1"/>
  <c r="BF13" i="1"/>
  <c r="BH13" i="1"/>
  <c r="BJ13" i="1"/>
  <c r="BN13" i="1"/>
  <c r="BP13" i="1"/>
  <c r="BR13" i="1"/>
  <c r="BT13" i="1"/>
  <c r="BV13" i="1"/>
  <c r="BX13" i="1"/>
  <c r="CB13" i="1"/>
  <c r="CD13" i="1"/>
  <c r="CF13" i="1"/>
  <c r="CH13" i="1"/>
  <c r="CJ13" i="1"/>
  <c r="CL13" i="1"/>
  <c r="CP13" i="1"/>
  <c r="CR13" i="1"/>
  <c r="CT13" i="1"/>
  <c r="Y14" i="1"/>
  <c r="AA14" i="1"/>
  <c r="AC14" i="1"/>
  <c r="AE14" i="1"/>
  <c r="AG14" i="1"/>
  <c r="AI14" i="1"/>
  <c r="AM14" i="1"/>
  <c r="AO14" i="1"/>
  <c r="AQ14" i="1"/>
  <c r="AS14" i="1"/>
  <c r="AU14" i="1"/>
  <c r="AW14" i="1"/>
  <c r="BA14" i="1"/>
  <c r="BC14" i="1"/>
  <c r="BE14" i="1"/>
  <c r="BG14" i="1"/>
  <c r="BI14" i="1"/>
  <c r="BK14" i="1"/>
  <c r="BO14" i="1"/>
  <c r="BQ14" i="1"/>
  <c r="BS14" i="1"/>
  <c r="BU14" i="1"/>
  <c r="BW14" i="1"/>
  <c r="BY14" i="1"/>
  <c r="CC14" i="1"/>
  <c r="CE14" i="1"/>
  <c r="CG14" i="1"/>
  <c r="CI14" i="1"/>
  <c r="CK14" i="1"/>
  <c r="CM14" i="1"/>
  <c r="CQ14" i="1"/>
  <c r="CS14" i="1"/>
  <c r="CU14" i="1"/>
  <c r="X15" i="1"/>
  <c r="Z15" i="1"/>
  <c r="AB15" i="1"/>
  <c r="AD15" i="1"/>
  <c r="AF15" i="1"/>
  <c r="AH15" i="1"/>
  <c r="AL15" i="1"/>
  <c r="AN15" i="1"/>
  <c r="AP15" i="1"/>
  <c r="AR15" i="1"/>
  <c r="AT15" i="1"/>
  <c r="AV15" i="1"/>
  <c r="AZ15" i="1"/>
  <c r="BB15" i="1"/>
  <c r="BD15" i="1"/>
  <c r="BF15" i="1"/>
  <c r="BH15" i="1"/>
  <c r="BJ15" i="1"/>
  <c r="BN15" i="1"/>
  <c r="BP15" i="1"/>
  <c r="BR15" i="1"/>
  <c r="BT15" i="1"/>
  <c r="BV15" i="1"/>
  <c r="BX15" i="1"/>
  <c r="CB15" i="1"/>
  <c r="CD15" i="1"/>
  <c r="CF15" i="1"/>
  <c r="CH15" i="1"/>
  <c r="CJ15" i="1"/>
  <c r="CL15" i="1"/>
  <c r="CP15" i="1"/>
  <c r="CR15" i="1"/>
  <c r="CT15" i="1"/>
  <c r="Y16" i="1"/>
  <c r="AA16" i="1"/>
  <c r="AC16" i="1"/>
  <c r="AE16" i="1"/>
  <c r="AG16" i="1"/>
  <c r="AI16" i="1"/>
  <c r="AM16" i="1"/>
  <c r="AO16" i="1"/>
  <c r="AQ16" i="1"/>
  <c r="AS16" i="1"/>
  <c r="AU16" i="1"/>
  <c r="AW16" i="1"/>
  <c r="BA16" i="1"/>
  <c r="BC16" i="1"/>
  <c r="BE16" i="1"/>
  <c r="BG16" i="1"/>
  <c r="BI16" i="1"/>
  <c r="BK16" i="1"/>
  <c r="BO16" i="1"/>
  <c r="BQ16" i="1"/>
  <c r="BS16" i="1"/>
  <c r="BU16" i="1"/>
  <c r="BW16" i="1"/>
  <c r="BY16" i="1"/>
  <c r="CC16" i="1"/>
  <c r="CE16" i="1"/>
  <c r="CG16" i="1"/>
  <c r="CI16" i="1"/>
  <c r="CK16" i="1"/>
  <c r="CM16" i="1"/>
  <c r="CQ16" i="1"/>
  <c r="CS16" i="1"/>
  <c r="CU16" i="1"/>
  <c r="X17" i="1"/>
  <c r="Z17" i="1"/>
  <c r="AB17" i="1"/>
  <c r="AD17" i="1"/>
  <c r="AF17" i="1"/>
  <c r="AH17" i="1"/>
  <c r="AL17" i="1"/>
  <c r="AN17" i="1"/>
  <c r="AP17" i="1"/>
  <c r="AR17" i="1"/>
  <c r="AT17" i="1"/>
  <c r="AV17" i="1"/>
  <c r="AZ17" i="1"/>
  <c r="BB17" i="1"/>
  <c r="BD17" i="1"/>
  <c r="BF17" i="1"/>
  <c r="BH17" i="1"/>
  <c r="BJ17" i="1"/>
  <c r="BN17" i="1"/>
  <c r="BP17" i="1"/>
  <c r="BR17" i="1"/>
  <c r="BT17" i="1"/>
  <c r="BV17" i="1"/>
  <c r="BX17" i="1"/>
  <c r="CB17" i="1"/>
  <c r="CD17" i="1"/>
  <c r="CF17" i="1"/>
  <c r="CH17" i="1"/>
  <c r="CJ17" i="1"/>
  <c r="CL17" i="1"/>
  <c r="CP17" i="1"/>
  <c r="CR17" i="1"/>
  <c r="CT17" i="1"/>
  <c r="Y18" i="1"/>
  <c r="AA18" i="1"/>
  <c r="AC18" i="1"/>
  <c r="AE18" i="1"/>
  <c r="AG18" i="1"/>
  <c r="AI18" i="1"/>
  <c r="AM18" i="1"/>
  <c r="AO18" i="1"/>
  <c r="AQ18" i="1"/>
  <c r="AS18" i="1"/>
  <c r="AU18" i="1"/>
  <c r="AW18" i="1"/>
  <c r="BA18" i="1"/>
  <c r="BC18" i="1"/>
  <c r="BE18" i="1"/>
  <c r="BG18" i="1"/>
  <c r="BI18" i="1"/>
  <c r="BK18" i="1"/>
  <c r="BO18" i="1"/>
  <c r="BQ18" i="1"/>
  <c r="BS18" i="1"/>
  <c r="BU18" i="1"/>
  <c r="BW18" i="1"/>
  <c r="BY18" i="1"/>
  <c r="CC18" i="1"/>
  <c r="CE18" i="1"/>
  <c r="CG18" i="1"/>
  <c r="CI18" i="1"/>
  <c r="CK18" i="1"/>
  <c r="CM18" i="1"/>
  <c r="CQ18" i="1"/>
  <c r="CS18" i="1"/>
  <c r="CU18" i="1"/>
  <c r="X19" i="1"/>
  <c r="Z19" i="1"/>
  <c r="AB19" i="1"/>
  <c r="AD19" i="1"/>
  <c r="AF19" i="1"/>
  <c r="AH19" i="1"/>
  <c r="AL19" i="1"/>
  <c r="AN19" i="1"/>
  <c r="AP19" i="1"/>
  <c r="AR19" i="1"/>
  <c r="AT19" i="1"/>
  <c r="AV19" i="1"/>
  <c r="AZ19" i="1"/>
  <c r="BB19" i="1"/>
  <c r="BD19" i="1"/>
  <c r="BF19" i="1"/>
  <c r="BH19" i="1"/>
  <c r="BJ19" i="1"/>
  <c r="BN19" i="1"/>
  <c r="BP19" i="1"/>
  <c r="BR19" i="1"/>
  <c r="BT19" i="1"/>
  <c r="BV19" i="1"/>
  <c r="BX19" i="1"/>
  <c r="CB19" i="1"/>
  <c r="CD19" i="1"/>
  <c r="CF19" i="1"/>
  <c r="CH19" i="1"/>
  <c r="CJ19" i="1"/>
  <c r="CL19" i="1"/>
  <c r="CP19" i="1"/>
  <c r="CR19" i="1"/>
  <c r="CT19" i="1"/>
  <c r="Y20" i="1"/>
  <c r="AA20" i="1"/>
  <c r="AC20" i="1"/>
  <c r="AE20" i="1"/>
  <c r="AG20" i="1"/>
  <c r="AI20" i="1"/>
  <c r="AM20" i="1"/>
  <c r="AO20" i="1"/>
  <c r="AQ20" i="1"/>
  <c r="AS20" i="1"/>
  <c r="AU20" i="1"/>
  <c r="AW20" i="1"/>
  <c r="BA20" i="1"/>
  <c r="BC20" i="1"/>
  <c r="BE20" i="1"/>
  <c r="BG20" i="1"/>
  <c r="BI20" i="1"/>
  <c r="BK20" i="1"/>
  <c r="BO20" i="1"/>
  <c r="BQ20" i="1"/>
  <c r="BS20" i="1"/>
  <c r="BU20" i="1"/>
  <c r="BW20" i="1"/>
  <c r="BY20" i="1"/>
  <c r="CC20" i="1"/>
  <c r="CE20" i="1"/>
  <c r="CG20" i="1"/>
  <c r="CI20" i="1"/>
  <c r="CK20" i="1"/>
  <c r="CM20" i="1"/>
  <c r="CQ20" i="1"/>
  <c r="CS20" i="1"/>
  <c r="CU20" i="1"/>
  <c r="X21" i="1"/>
  <c r="Z21" i="1"/>
  <c r="AB21" i="1"/>
  <c r="AD21" i="1"/>
  <c r="AF21" i="1"/>
  <c r="AH21" i="1"/>
  <c r="AL21" i="1"/>
  <c r="AN21" i="1"/>
  <c r="AP21" i="1"/>
  <c r="AR21" i="1"/>
  <c r="AT21" i="1"/>
  <c r="AV21" i="1"/>
  <c r="AZ21" i="1"/>
  <c r="BB21" i="1"/>
  <c r="BD21" i="1"/>
  <c r="BF21" i="1"/>
  <c r="BH21" i="1"/>
  <c r="BJ21" i="1"/>
  <c r="BN21" i="1"/>
  <c r="BP21" i="1"/>
  <c r="BR21" i="1"/>
  <c r="BT21" i="1"/>
  <c r="BV21" i="1"/>
  <c r="BX21" i="1"/>
  <c r="CB21" i="1"/>
  <c r="CD21" i="1"/>
  <c r="CF21" i="1"/>
  <c r="CH21" i="1"/>
  <c r="CJ21" i="1"/>
  <c r="CL21" i="1"/>
  <c r="CP21" i="1"/>
  <c r="CR21" i="1"/>
  <c r="CT21" i="1"/>
  <c r="AI22" i="1"/>
  <c r="AM22" i="1"/>
  <c r="AO22" i="1"/>
  <c r="AQ22" i="1"/>
  <c r="AS22" i="1"/>
  <c r="AU22" i="1"/>
  <c r="AW22" i="1"/>
  <c r="BA22" i="1"/>
  <c r="BC22" i="1"/>
  <c r="BE22" i="1"/>
  <c r="BG22" i="1"/>
  <c r="BI22" i="1"/>
  <c r="BK22" i="1"/>
  <c r="BO22" i="1"/>
  <c r="BQ22" i="1"/>
  <c r="BS22" i="1"/>
  <c r="BU22" i="1"/>
  <c r="BW22" i="1"/>
  <c r="BY22" i="1"/>
  <c r="CC22" i="1"/>
  <c r="CE22" i="1"/>
  <c r="CG22" i="1"/>
  <c r="CI22" i="1"/>
  <c r="CK22" i="1"/>
  <c r="CM22" i="1"/>
  <c r="CQ22" i="1"/>
  <c r="CS22" i="1"/>
  <c r="CU22" i="1"/>
  <c r="BX23" i="1"/>
  <c r="BZ23" i="1" s="1"/>
  <c r="CA23" i="1" s="1"/>
  <c r="CB23" i="1"/>
  <c r="CD23" i="1"/>
  <c r="CF23" i="1"/>
  <c r="CH23" i="1"/>
  <c r="CJ23" i="1"/>
  <c r="CL23" i="1"/>
  <c r="CP23" i="1"/>
  <c r="CR23" i="1"/>
  <c r="CT23" i="1"/>
  <c r="CU24" i="1"/>
  <c r="AD27" i="1"/>
  <c r="AF27" i="1"/>
  <c r="AF31" i="1" s="1"/>
  <c r="AH27" i="1"/>
  <c r="AH31" i="1" s="1"/>
  <c r="AL27" i="1"/>
  <c r="AN27" i="1"/>
  <c r="AP27" i="1"/>
  <c r="AR27" i="1"/>
  <c r="AT27" i="1"/>
  <c r="AV27" i="1"/>
  <c r="AZ27" i="1"/>
  <c r="BB27" i="1"/>
  <c r="BD27" i="1"/>
  <c r="BF27" i="1"/>
  <c r="BH27" i="1"/>
  <c r="BJ27" i="1"/>
  <c r="BN27" i="1"/>
  <c r="BP27" i="1"/>
  <c r="BR27" i="1"/>
  <c r="BT27" i="1"/>
  <c r="BV27" i="1"/>
  <c r="BX27" i="1"/>
  <c r="CB27" i="1"/>
  <c r="CD27" i="1"/>
  <c r="CF27" i="1"/>
  <c r="CH27" i="1"/>
  <c r="CJ27" i="1"/>
  <c r="CL27" i="1"/>
  <c r="CP27" i="1"/>
  <c r="CR27" i="1"/>
  <c r="CT27" i="1"/>
  <c r="CV27" i="1"/>
  <c r="AL28" i="1"/>
  <c r="AN28" i="1"/>
  <c r="AP28" i="1"/>
  <c r="AR28" i="1"/>
  <c r="AT28" i="1"/>
  <c r="AV28" i="1"/>
  <c r="AZ28" i="1"/>
  <c r="BB28" i="1"/>
  <c r="BD28" i="1"/>
  <c r="BF28" i="1"/>
  <c r="BH28" i="1"/>
  <c r="BJ28" i="1"/>
  <c r="BN28" i="1"/>
  <c r="BP28" i="1"/>
  <c r="BR28" i="1"/>
  <c r="BT28" i="1"/>
  <c r="BV28" i="1"/>
  <c r="BX28" i="1"/>
  <c r="CB28" i="1"/>
  <c r="CD28" i="1"/>
  <c r="CF28" i="1"/>
  <c r="CH28" i="1"/>
  <c r="CJ28" i="1"/>
  <c r="CL28" i="1"/>
  <c r="CP28" i="1"/>
  <c r="CR28" i="1"/>
  <c r="CT28" i="1"/>
  <c r="CV28" i="1"/>
  <c r="BT29" i="1"/>
  <c r="BV29" i="1"/>
  <c r="BX29" i="1"/>
  <c r="CB29" i="1"/>
  <c r="CD29" i="1"/>
  <c r="CF29" i="1"/>
  <c r="CH29" i="1"/>
  <c r="CJ29" i="1"/>
  <c r="CL29" i="1"/>
  <c r="CP29" i="1"/>
  <c r="CR29" i="1"/>
  <c r="CT29" i="1"/>
  <c r="CV29" i="1"/>
  <c r="CJ30" i="1"/>
  <c r="CL30" i="1"/>
  <c r="CP30" i="1"/>
  <c r="CR30" i="1"/>
  <c r="CT30" i="1"/>
  <c r="CV30" i="1"/>
  <c r="W31" i="1"/>
  <c r="AI33" i="1"/>
  <c r="AK33" i="1"/>
  <c r="AM33" i="1"/>
  <c r="AO33" i="1"/>
  <c r="AQ33" i="1"/>
  <c r="AS33" i="1"/>
  <c r="AU33" i="1"/>
  <c r="AW33" i="1"/>
  <c r="BA33" i="1"/>
  <c r="BC33" i="1"/>
  <c r="BE33" i="1"/>
  <c r="BG33" i="1"/>
  <c r="BI33" i="1"/>
  <c r="BK33" i="1"/>
  <c r="BO33" i="1"/>
  <c r="BQ33" i="1"/>
  <c r="BS33" i="1"/>
  <c r="BU33" i="1"/>
  <c r="BW33" i="1"/>
  <c r="BY33" i="1"/>
  <c r="CC33" i="1"/>
  <c r="CE33" i="1"/>
  <c r="CG33" i="1"/>
  <c r="CI33" i="1"/>
  <c r="CK33" i="1"/>
  <c r="CM33" i="1"/>
  <c r="CQ33" i="1"/>
  <c r="CS33" i="1"/>
  <c r="CU33" i="1"/>
  <c r="AI34" i="1"/>
  <c r="AJ34" i="1" s="1"/>
  <c r="AM34" i="1"/>
  <c r="AO34" i="1"/>
  <c r="AQ34" i="1"/>
  <c r="AS34" i="1"/>
  <c r="AU34" i="1"/>
  <c r="AW34" i="1"/>
  <c r="BA34" i="1"/>
  <c r="BC34" i="1"/>
  <c r="BE34" i="1"/>
  <c r="BG34" i="1"/>
  <c r="BI34" i="1"/>
  <c r="BK34" i="1"/>
  <c r="BO34" i="1"/>
  <c r="BQ34" i="1"/>
  <c r="BS34" i="1"/>
  <c r="BU34" i="1"/>
  <c r="BW34" i="1"/>
  <c r="BY34" i="1"/>
  <c r="CC34" i="1"/>
  <c r="CE34" i="1"/>
  <c r="CG34" i="1"/>
  <c r="CI34" i="1"/>
  <c r="CK34" i="1"/>
  <c r="CM34" i="1"/>
  <c r="CQ34" i="1"/>
  <c r="CS34" i="1"/>
  <c r="AI35" i="1"/>
  <c r="AJ35" i="1" s="1"/>
  <c r="AM35" i="1"/>
  <c r="AO35" i="1"/>
  <c r="AQ35" i="1"/>
  <c r="AS35" i="1"/>
  <c r="AU35" i="1"/>
  <c r="AW35" i="1"/>
  <c r="BA35" i="1"/>
  <c r="BC35" i="1"/>
  <c r="BE35" i="1"/>
  <c r="BG35" i="1"/>
  <c r="BI35" i="1"/>
  <c r="BK35" i="1"/>
  <c r="BO35" i="1"/>
  <c r="BQ35" i="1"/>
  <c r="BS35" i="1"/>
  <c r="BU35" i="1"/>
  <c r="BW35" i="1"/>
  <c r="BY35" i="1"/>
  <c r="CC35" i="1"/>
  <c r="CE35" i="1"/>
  <c r="CG35" i="1"/>
  <c r="CI35" i="1"/>
  <c r="CK35" i="1"/>
  <c r="CM35" i="1"/>
  <c r="CQ35" i="1"/>
  <c r="CS35" i="1"/>
  <c r="CU35" i="1"/>
  <c r="AI36" i="1"/>
  <c r="AJ36" i="1" s="1"/>
  <c r="AM36" i="1"/>
  <c r="AO36" i="1"/>
  <c r="AQ36" i="1"/>
  <c r="AS36" i="1"/>
  <c r="AU36" i="1"/>
  <c r="AW36" i="1"/>
  <c r="BA36" i="1"/>
  <c r="BC36" i="1"/>
  <c r="BE36" i="1"/>
  <c r="BG36" i="1"/>
  <c r="BI36" i="1"/>
  <c r="BK36" i="1"/>
  <c r="BO36" i="1"/>
  <c r="BQ36" i="1"/>
  <c r="BS36" i="1"/>
  <c r="BU36" i="1"/>
  <c r="BW36" i="1"/>
  <c r="BY36" i="1"/>
  <c r="CC36" i="1"/>
  <c r="CE36" i="1"/>
  <c r="CG36" i="1"/>
  <c r="CI36" i="1"/>
  <c r="CK36" i="1"/>
  <c r="CM36" i="1"/>
  <c r="CQ36" i="1"/>
  <c r="CS36" i="1"/>
  <c r="CU36" i="1"/>
  <c r="CV37" i="1"/>
  <c r="CT37" i="1"/>
  <c r="CR37" i="1"/>
  <c r="CP37" i="1"/>
  <c r="CL37" i="1"/>
  <c r="CJ37" i="1"/>
  <c r="CH37" i="1"/>
  <c r="CF37" i="1"/>
  <c r="CD37" i="1"/>
  <c r="CB37" i="1"/>
  <c r="BX37" i="1"/>
  <c r="BV37" i="1"/>
  <c r="BT37" i="1"/>
  <c r="BR37" i="1"/>
  <c r="BP37" i="1"/>
  <c r="BN37" i="1"/>
  <c r="BJ37" i="1"/>
  <c r="BH37" i="1"/>
  <c r="BF37" i="1"/>
  <c r="BD37" i="1"/>
  <c r="BB37" i="1"/>
  <c r="AZ37" i="1"/>
  <c r="AV37" i="1"/>
  <c r="AT37" i="1"/>
  <c r="AI37" i="1"/>
  <c r="AJ37" i="1" s="1"/>
  <c r="AM37" i="1"/>
  <c r="AO37" i="1"/>
  <c r="AQ37" i="1"/>
  <c r="AS37" i="1"/>
  <c r="AW37" i="1"/>
  <c r="BA37" i="1"/>
  <c r="BE37" i="1"/>
  <c r="BI37" i="1"/>
  <c r="BQ37" i="1"/>
  <c r="BU37" i="1"/>
  <c r="BY37" i="1"/>
  <c r="CC37" i="1"/>
  <c r="CG37" i="1"/>
  <c r="CK37" i="1"/>
  <c r="CS37" i="1"/>
  <c r="AO38" i="1"/>
  <c r="AS38" i="1"/>
  <c r="AW38" i="1"/>
  <c r="BA38" i="1"/>
  <c r="BE38" i="1"/>
  <c r="BI38" i="1"/>
  <c r="BQ38" i="1"/>
  <c r="BU38" i="1"/>
  <c r="BY38" i="1"/>
  <c r="CC38" i="1"/>
  <c r="CG38" i="1"/>
  <c r="CK38" i="1"/>
  <c r="AO39" i="1"/>
  <c r="AS39" i="1"/>
  <c r="AW39" i="1"/>
  <c r="BA39" i="1"/>
  <c r="BE39" i="1"/>
  <c r="BI39" i="1"/>
  <c r="BQ39" i="1"/>
  <c r="BU39" i="1"/>
  <c r="BY39" i="1"/>
  <c r="CC39" i="1"/>
  <c r="CG39" i="1"/>
  <c r="CK39" i="1"/>
  <c r="AO40" i="1"/>
  <c r="AS40" i="1"/>
  <c r="AW40" i="1"/>
  <c r="BA40" i="1"/>
  <c r="BE40" i="1"/>
  <c r="BI40" i="1"/>
  <c r="BQ40" i="1"/>
  <c r="BU40" i="1"/>
  <c r="BY40" i="1"/>
  <c r="CC40" i="1"/>
  <c r="CG40" i="1"/>
  <c r="CK40" i="1"/>
  <c r="AO41" i="1"/>
  <c r="AS41" i="1"/>
  <c r="AW41" i="1"/>
  <c r="BA41" i="1"/>
  <c r="BE41" i="1"/>
  <c r="BI41" i="1"/>
  <c r="BQ41" i="1"/>
  <c r="BU41" i="1"/>
  <c r="BY41" i="1"/>
  <c r="CC41" i="1"/>
  <c r="CG41" i="1"/>
  <c r="CK41" i="1"/>
  <c r="AO42" i="1"/>
  <c r="AS42" i="1"/>
  <c r="AW42" i="1"/>
  <c r="BA42" i="1"/>
  <c r="BE42" i="1"/>
  <c r="BI42" i="1"/>
  <c r="BQ42" i="1"/>
  <c r="BU42" i="1"/>
  <c r="BY42" i="1"/>
  <c r="CC42" i="1"/>
  <c r="CG42" i="1"/>
  <c r="CK42" i="1"/>
  <c r="AO43" i="1"/>
  <c r="AS43" i="1"/>
  <c r="AW43" i="1"/>
  <c r="BA43" i="1"/>
  <c r="BE43" i="1"/>
  <c r="BI43" i="1"/>
  <c r="BQ43" i="1"/>
  <c r="BU43" i="1"/>
  <c r="BY43" i="1"/>
  <c r="CC43" i="1"/>
  <c r="CG43" i="1"/>
  <c r="CK43" i="1"/>
  <c r="AO44" i="1"/>
  <c r="AS44" i="1"/>
  <c r="AW44" i="1"/>
  <c r="BA44" i="1"/>
  <c r="BE44" i="1"/>
  <c r="BI44" i="1"/>
  <c r="BQ44" i="1"/>
  <c r="X10" i="1"/>
  <c r="AB10" i="1"/>
  <c r="AF10" i="1"/>
  <c r="AN10" i="1"/>
  <c r="AR10" i="1"/>
  <c r="AV10" i="1"/>
  <c r="AZ10" i="1"/>
  <c r="BD10" i="1"/>
  <c r="BH10" i="1"/>
  <c r="BJ10" i="1"/>
  <c r="BP10" i="1"/>
  <c r="BT10" i="1"/>
  <c r="CD10" i="1"/>
  <c r="CH10" i="1"/>
  <c r="CR10" i="1"/>
  <c r="Z12" i="1"/>
  <c r="AF12" i="1"/>
  <c r="AN12" i="1"/>
  <c r="AR12" i="1"/>
  <c r="BB12" i="1"/>
  <c r="BF12" i="1"/>
  <c r="BP12" i="1"/>
  <c r="BT12" i="1"/>
  <c r="CD12" i="1"/>
  <c r="CH12" i="1"/>
  <c r="CL12" i="1"/>
  <c r="CP12" i="1"/>
  <c r="DB12" i="1" s="1"/>
  <c r="Z14" i="1"/>
  <c r="AD14" i="1"/>
  <c r="AN14" i="1"/>
  <c r="AR14" i="1"/>
  <c r="BB14" i="1"/>
  <c r="BF14" i="1"/>
  <c r="BP14" i="1"/>
  <c r="BT14" i="1"/>
  <c r="CD14" i="1"/>
  <c r="CH14" i="1"/>
  <c r="CR14" i="1"/>
  <c r="Z16" i="1"/>
  <c r="AD16" i="1"/>
  <c r="AN16" i="1"/>
  <c r="AR16" i="1"/>
  <c r="BB16" i="1"/>
  <c r="BF16" i="1"/>
  <c r="BJ16" i="1"/>
  <c r="BN16" i="1"/>
  <c r="BR16" i="1"/>
  <c r="BV16" i="1"/>
  <c r="CD16" i="1"/>
  <c r="CH16" i="1"/>
  <c r="CR16" i="1"/>
  <c r="X18" i="1"/>
  <c r="Z18" i="1"/>
  <c r="AB18" i="1"/>
  <c r="AD18" i="1"/>
  <c r="AF18" i="1"/>
  <c r="AH18" i="1"/>
  <c r="AL18" i="1"/>
  <c r="AN18" i="1"/>
  <c r="AP18" i="1"/>
  <c r="AR18" i="1"/>
  <c r="AT18" i="1"/>
  <c r="AV18" i="1"/>
  <c r="AZ18" i="1"/>
  <c r="BB18" i="1"/>
  <c r="BD18" i="1"/>
  <c r="BF18" i="1"/>
  <c r="BH18" i="1"/>
  <c r="BJ18" i="1"/>
  <c r="BN18" i="1"/>
  <c r="BP18" i="1"/>
  <c r="BR18" i="1"/>
  <c r="BT18" i="1"/>
  <c r="BV18" i="1"/>
  <c r="BX18" i="1"/>
  <c r="CB18" i="1"/>
  <c r="CD18" i="1"/>
  <c r="CF18" i="1"/>
  <c r="CH18" i="1"/>
  <c r="CJ18" i="1"/>
  <c r="CL18" i="1"/>
  <c r="CP18" i="1"/>
  <c r="CR18" i="1"/>
  <c r="CT18" i="1"/>
  <c r="X20" i="1"/>
  <c r="Z20" i="1"/>
  <c r="AB20" i="1"/>
  <c r="AD20" i="1"/>
  <c r="AF20" i="1"/>
  <c r="AH20" i="1"/>
  <c r="AL20" i="1"/>
  <c r="AN20" i="1"/>
  <c r="AP20" i="1"/>
  <c r="AR20" i="1"/>
  <c r="AT20" i="1"/>
  <c r="AV20" i="1"/>
  <c r="AZ20" i="1"/>
  <c r="BB20" i="1"/>
  <c r="BD20" i="1"/>
  <c r="BF20" i="1"/>
  <c r="BH20" i="1"/>
  <c r="BJ20" i="1"/>
  <c r="BN20" i="1"/>
  <c r="BP20" i="1"/>
  <c r="BR20" i="1"/>
  <c r="BT20" i="1"/>
  <c r="BV20" i="1"/>
  <c r="BX20" i="1"/>
  <c r="CB20" i="1"/>
  <c r="CD20" i="1"/>
  <c r="CF20" i="1"/>
  <c r="CH20" i="1"/>
  <c r="CJ20" i="1"/>
  <c r="CL20" i="1"/>
  <c r="CP20" i="1"/>
  <c r="CR20" i="1"/>
  <c r="CT20" i="1"/>
  <c r="AH22" i="1"/>
  <c r="AJ22" i="1" s="1"/>
  <c r="AL22" i="1"/>
  <c r="AN22" i="1"/>
  <c r="AP22" i="1"/>
  <c r="AR22" i="1"/>
  <c r="AT22" i="1"/>
  <c r="AV22" i="1"/>
  <c r="AZ22" i="1"/>
  <c r="BB22" i="1"/>
  <c r="BD22" i="1"/>
  <c r="BF22" i="1"/>
  <c r="BH22" i="1"/>
  <c r="BJ22" i="1"/>
  <c r="BN22" i="1"/>
  <c r="BP22" i="1"/>
  <c r="BR22" i="1"/>
  <c r="BT22" i="1"/>
  <c r="BV22" i="1"/>
  <c r="BX22" i="1"/>
  <c r="CB22" i="1"/>
  <c r="CD22" i="1"/>
  <c r="CF22" i="1"/>
  <c r="CH22" i="1"/>
  <c r="CJ22" i="1"/>
  <c r="CL22" i="1"/>
  <c r="CP22" i="1"/>
  <c r="CR22" i="1"/>
  <c r="CT22" i="1"/>
  <c r="AI28" i="1"/>
  <c r="AI31" i="1" s="1"/>
  <c r="AM28" i="1"/>
  <c r="AM31" i="1" s="1"/>
  <c r="AO28" i="1"/>
  <c r="AO31" i="1" s="1"/>
  <c r="AQ28" i="1"/>
  <c r="AQ31" i="1" s="1"/>
  <c r="AS28" i="1"/>
  <c r="AS31" i="1" s="1"/>
  <c r="AU28" i="1"/>
  <c r="AU31" i="1" s="1"/>
  <c r="AW28" i="1"/>
  <c r="AW31" i="1" s="1"/>
  <c r="BA28" i="1"/>
  <c r="BA31" i="1" s="1"/>
  <c r="BC28" i="1"/>
  <c r="BC31" i="1" s="1"/>
  <c r="BE28" i="1"/>
  <c r="BE31" i="1" s="1"/>
  <c r="BG28" i="1"/>
  <c r="BG31" i="1" s="1"/>
  <c r="BI28" i="1"/>
  <c r="BI31" i="1" s="1"/>
  <c r="BK28" i="1"/>
  <c r="BK31" i="1" s="1"/>
  <c r="BO28" i="1"/>
  <c r="BO31" i="1" s="1"/>
  <c r="BQ28" i="1"/>
  <c r="BQ31" i="1" s="1"/>
  <c r="BS28" i="1"/>
  <c r="BS31" i="1" s="1"/>
  <c r="BU28" i="1"/>
  <c r="BW28" i="1"/>
  <c r="BY28" i="1"/>
  <c r="CC28" i="1"/>
  <c r="CE28" i="1"/>
  <c r="CG28" i="1"/>
  <c r="CI28" i="1"/>
  <c r="CK28" i="1"/>
  <c r="CM28" i="1"/>
  <c r="CQ28" i="1"/>
  <c r="CS28" i="1"/>
  <c r="BU29" i="1"/>
  <c r="BW29" i="1"/>
  <c r="BY29" i="1"/>
  <c r="CC29" i="1"/>
  <c r="CE29" i="1"/>
  <c r="CG29" i="1"/>
  <c r="CI29" i="1"/>
  <c r="CK29" i="1"/>
  <c r="CM29" i="1"/>
  <c r="CQ29" i="1"/>
  <c r="CS29" i="1"/>
  <c r="CK30" i="1"/>
  <c r="CM30" i="1"/>
  <c r="CQ30" i="1"/>
  <c r="CS30" i="1"/>
  <c r="AX33" i="1"/>
  <c r="BL33" i="1"/>
  <c r="BZ33" i="1"/>
  <c r="CN33" i="1"/>
  <c r="AZ35" i="1"/>
  <c r="BB35" i="1"/>
  <c r="BD35" i="1"/>
  <c r="BF35" i="1"/>
  <c r="BH35" i="1"/>
  <c r="BJ35" i="1"/>
  <c r="BN35" i="1"/>
  <c r="BP35" i="1"/>
  <c r="BR35" i="1"/>
  <c r="BT35" i="1"/>
  <c r="BV35" i="1"/>
  <c r="BX35" i="1"/>
  <c r="CB35" i="1"/>
  <c r="CD35" i="1"/>
  <c r="CF35" i="1"/>
  <c r="CH35" i="1"/>
  <c r="CJ35" i="1"/>
  <c r="CL35" i="1"/>
  <c r="CP35" i="1"/>
  <c r="CR35" i="1"/>
  <c r="CT35" i="1"/>
  <c r="AN36" i="1"/>
  <c r="AP36" i="1"/>
  <c r="AR36" i="1"/>
  <c r="AT36" i="1"/>
  <c r="AV36" i="1"/>
  <c r="AZ36" i="1"/>
  <c r="BB36" i="1"/>
  <c r="BD36" i="1"/>
  <c r="BF36" i="1"/>
  <c r="BH36" i="1"/>
  <c r="BJ36" i="1"/>
  <c r="BN36" i="1"/>
  <c r="BP36" i="1"/>
  <c r="BR36" i="1"/>
  <c r="BT36" i="1"/>
  <c r="BV36" i="1"/>
  <c r="BX36" i="1"/>
  <c r="CB36" i="1"/>
  <c r="CD36" i="1"/>
  <c r="CF36" i="1"/>
  <c r="CH36" i="1"/>
  <c r="CJ36" i="1"/>
  <c r="CL36" i="1"/>
  <c r="CP36" i="1"/>
  <c r="CR36" i="1"/>
  <c r="CT36" i="1"/>
  <c r="AL37" i="1"/>
  <c r="AN37" i="1"/>
  <c r="AP37" i="1"/>
  <c r="AR37" i="1"/>
  <c r="AU37" i="1"/>
  <c r="BC37" i="1"/>
  <c r="BG37" i="1"/>
  <c r="BK37" i="1"/>
  <c r="BO37" i="1"/>
  <c r="BS37" i="1"/>
  <c r="BW37" i="1"/>
  <c r="CE37" i="1"/>
  <c r="CI37" i="1"/>
  <c r="CM37" i="1"/>
  <c r="CQ37" i="1"/>
  <c r="CU37" i="1"/>
  <c r="CV38" i="1"/>
  <c r="CT38" i="1"/>
  <c r="CR38" i="1"/>
  <c r="CP38" i="1"/>
  <c r="CL38" i="1"/>
  <c r="CJ38" i="1"/>
  <c r="CH38" i="1"/>
  <c r="CF38" i="1"/>
  <c r="CD38" i="1"/>
  <c r="CB38" i="1"/>
  <c r="BX38" i="1"/>
  <c r="BV38" i="1"/>
  <c r="BT38" i="1"/>
  <c r="BR38" i="1"/>
  <c r="BP38" i="1"/>
  <c r="BN38" i="1"/>
  <c r="BJ38" i="1"/>
  <c r="BH38" i="1"/>
  <c r="BF38" i="1"/>
  <c r="BD38" i="1"/>
  <c r="BB38" i="1"/>
  <c r="AZ38" i="1"/>
  <c r="AV38" i="1"/>
  <c r="AT38" i="1"/>
  <c r="AR38" i="1"/>
  <c r="AP38" i="1"/>
  <c r="AN38" i="1"/>
  <c r="AL38" i="1"/>
  <c r="AI38" i="1"/>
  <c r="AM38" i="1"/>
  <c r="AQ38" i="1"/>
  <c r="AU38" i="1"/>
  <c r="BC38" i="1"/>
  <c r="BG38" i="1"/>
  <c r="BK38" i="1"/>
  <c r="BO38" i="1"/>
  <c r="BS38" i="1"/>
  <c r="BW38" i="1"/>
  <c r="CE38" i="1"/>
  <c r="CI38" i="1"/>
  <c r="CM38" i="1"/>
  <c r="CQ38" i="1"/>
  <c r="CU38" i="1"/>
  <c r="CV39" i="1"/>
  <c r="CT39" i="1"/>
  <c r="CR39" i="1"/>
  <c r="CP39" i="1"/>
  <c r="CL39" i="1"/>
  <c r="CJ39" i="1"/>
  <c r="CH39" i="1"/>
  <c r="CF39" i="1"/>
  <c r="CD39" i="1"/>
  <c r="CB39" i="1"/>
  <c r="BX39" i="1"/>
  <c r="BV39" i="1"/>
  <c r="BT39" i="1"/>
  <c r="BR39" i="1"/>
  <c r="BP39" i="1"/>
  <c r="BN39" i="1"/>
  <c r="BJ39" i="1"/>
  <c r="BH39" i="1"/>
  <c r="BF39" i="1"/>
  <c r="BD39" i="1"/>
  <c r="BB39" i="1"/>
  <c r="AZ39" i="1"/>
  <c r="AV39" i="1"/>
  <c r="AT39" i="1"/>
  <c r="AR39" i="1"/>
  <c r="AP39" i="1"/>
  <c r="AN39" i="1"/>
  <c r="AL39" i="1"/>
  <c r="AI39" i="1"/>
  <c r="AM39" i="1"/>
  <c r="AQ39" i="1"/>
  <c r="AU39" i="1"/>
  <c r="BC39" i="1"/>
  <c r="BG39" i="1"/>
  <c r="BK39" i="1"/>
  <c r="BO39" i="1"/>
  <c r="BS39" i="1"/>
  <c r="BW39" i="1"/>
  <c r="CE39" i="1"/>
  <c r="CI39" i="1"/>
  <c r="CM39" i="1"/>
  <c r="CQ39" i="1"/>
  <c r="CU39" i="1"/>
  <c r="CV40" i="1"/>
  <c r="CT40" i="1"/>
  <c r="CR40" i="1"/>
  <c r="CP40" i="1"/>
  <c r="CL40" i="1"/>
  <c r="CJ40" i="1"/>
  <c r="CH40" i="1"/>
  <c r="CF40" i="1"/>
  <c r="CD40" i="1"/>
  <c r="CB40" i="1"/>
  <c r="BX40" i="1"/>
  <c r="BV40" i="1"/>
  <c r="BT40" i="1"/>
  <c r="BR40" i="1"/>
  <c r="BP40" i="1"/>
  <c r="BN40" i="1"/>
  <c r="BJ40" i="1"/>
  <c r="BH40" i="1"/>
  <c r="BF40" i="1"/>
  <c r="BD40" i="1"/>
  <c r="BB40" i="1"/>
  <c r="AZ40" i="1"/>
  <c r="AV40" i="1"/>
  <c r="AT40" i="1"/>
  <c r="AR40" i="1"/>
  <c r="AP40" i="1"/>
  <c r="AN40" i="1"/>
  <c r="AL40" i="1"/>
  <c r="AI40" i="1"/>
  <c r="AM40" i="1"/>
  <c r="AQ40" i="1"/>
  <c r="AU40" i="1"/>
  <c r="BC40" i="1"/>
  <c r="BG40" i="1"/>
  <c r="BK40" i="1"/>
  <c r="BO40" i="1"/>
  <c r="BS40" i="1"/>
  <c r="BW40" i="1"/>
  <c r="CE40" i="1"/>
  <c r="CI40" i="1"/>
  <c r="CM40" i="1"/>
  <c r="CQ40" i="1"/>
  <c r="CU40" i="1"/>
  <c r="CV41" i="1"/>
  <c r="CT41" i="1"/>
  <c r="CR41" i="1"/>
  <c r="CP41" i="1"/>
  <c r="CL41" i="1"/>
  <c r="CJ41" i="1"/>
  <c r="CH41" i="1"/>
  <c r="CF41" i="1"/>
  <c r="CD41" i="1"/>
  <c r="CB41" i="1"/>
  <c r="BX41" i="1"/>
  <c r="BV41" i="1"/>
  <c r="BT41" i="1"/>
  <c r="BR41" i="1"/>
  <c r="BP41" i="1"/>
  <c r="BN41" i="1"/>
  <c r="BJ41" i="1"/>
  <c r="BH41" i="1"/>
  <c r="BF41" i="1"/>
  <c r="BD41" i="1"/>
  <c r="BB41" i="1"/>
  <c r="AZ41" i="1"/>
  <c r="AV41" i="1"/>
  <c r="AT41" i="1"/>
  <c r="AR41" i="1"/>
  <c r="AP41" i="1"/>
  <c r="AN41" i="1"/>
  <c r="AL41" i="1"/>
  <c r="AI41" i="1"/>
  <c r="AM41" i="1"/>
  <c r="AQ41" i="1"/>
  <c r="AU41" i="1"/>
  <c r="BC41" i="1"/>
  <c r="BG41" i="1"/>
  <c r="BK41" i="1"/>
  <c r="BO41" i="1"/>
  <c r="BS41" i="1"/>
  <c r="BW41" i="1"/>
  <c r="CE41" i="1"/>
  <c r="CI41" i="1"/>
  <c r="CM41" i="1"/>
  <c r="CQ41" i="1"/>
  <c r="CU41" i="1"/>
  <c r="CV42" i="1"/>
  <c r="CT42" i="1"/>
  <c r="CR42" i="1"/>
  <c r="CP42" i="1"/>
  <c r="CL42" i="1"/>
  <c r="CJ42" i="1"/>
  <c r="CH42" i="1"/>
  <c r="CF42" i="1"/>
  <c r="CD42" i="1"/>
  <c r="CB42" i="1"/>
  <c r="BX42" i="1"/>
  <c r="BV42" i="1"/>
  <c r="BT42" i="1"/>
  <c r="BR42" i="1"/>
  <c r="BP42" i="1"/>
  <c r="BN42" i="1"/>
  <c r="BJ42" i="1"/>
  <c r="BH42" i="1"/>
  <c r="BF42" i="1"/>
  <c r="BD42" i="1"/>
  <c r="BB42" i="1"/>
  <c r="AZ42" i="1"/>
  <c r="AV42" i="1"/>
  <c r="AT42" i="1"/>
  <c r="AR42" i="1"/>
  <c r="AP42" i="1"/>
  <c r="AN42" i="1"/>
  <c r="AL42" i="1"/>
  <c r="AI42" i="1"/>
  <c r="AM42" i="1"/>
  <c r="AQ42" i="1"/>
  <c r="AU42" i="1"/>
  <c r="BC42" i="1"/>
  <c r="BG42" i="1"/>
  <c r="BK42" i="1"/>
  <c r="BO42" i="1"/>
  <c r="BS42" i="1"/>
  <c r="BW42" i="1"/>
  <c r="CE42" i="1"/>
  <c r="CI42" i="1"/>
  <c r="CM42" i="1"/>
  <c r="CQ42" i="1"/>
  <c r="CU42" i="1"/>
  <c r="CV43" i="1"/>
  <c r="CT43" i="1"/>
  <c r="CR43" i="1"/>
  <c r="CP43" i="1"/>
  <c r="CL43" i="1"/>
  <c r="CJ43" i="1"/>
  <c r="CH43" i="1"/>
  <c r="CF43" i="1"/>
  <c r="CD43" i="1"/>
  <c r="CB43" i="1"/>
  <c r="BX43" i="1"/>
  <c r="BV43" i="1"/>
  <c r="BT43" i="1"/>
  <c r="BR43" i="1"/>
  <c r="BP43" i="1"/>
  <c r="BN43" i="1"/>
  <c r="BJ43" i="1"/>
  <c r="BH43" i="1"/>
  <c r="BF43" i="1"/>
  <c r="BD43" i="1"/>
  <c r="BB43" i="1"/>
  <c r="AZ43" i="1"/>
  <c r="AV43" i="1"/>
  <c r="AT43" i="1"/>
  <c r="AR43" i="1"/>
  <c r="AP43" i="1"/>
  <c r="AN43" i="1"/>
  <c r="AL43" i="1"/>
  <c r="AI43" i="1"/>
  <c r="AM43" i="1"/>
  <c r="AQ43" i="1"/>
  <c r="AU43" i="1"/>
  <c r="BC43" i="1"/>
  <c r="BG43" i="1"/>
  <c r="BK43" i="1"/>
  <c r="BO43" i="1"/>
  <c r="BS43" i="1"/>
  <c r="BW43" i="1"/>
  <c r="CE43" i="1"/>
  <c r="CI43" i="1"/>
  <c r="CM43" i="1"/>
  <c r="CQ43" i="1"/>
  <c r="CU43" i="1"/>
  <c r="CU44" i="1"/>
  <c r="CS44" i="1"/>
  <c r="CQ44" i="1"/>
  <c r="CM44" i="1"/>
  <c r="CK44" i="1"/>
  <c r="CI44" i="1"/>
  <c r="CG44" i="1"/>
  <c r="CE44" i="1"/>
  <c r="CC44" i="1"/>
  <c r="BY44" i="1"/>
  <c r="BW44" i="1"/>
  <c r="CV44" i="1"/>
  <c r="CT44" i="1"/>
  <c r="CR44" i="1"/>
  <c r="CP44" i="1"/>
  <c r="DB44" i="1" s="1"/>
  <c r="CL44" i="1"/>
  <c r="CJ44" i="1"/>
  <c r="CH44" i="1"/>
  <c r="CF44" i="1"/>
  <c r="CD44" i="1"/>
  <c r="CB44" i="1"/>
  <c r="CN44" i="1" s="1"/>
  <c r="BX44" i="1"/>
  <c r="BV44" i="1"/>
  <c r="BT44" i="1"/>
  <c r="BR44" i="1"/>
  <c r="BP44" i="1"/>
  <c r="BN44" i="1"/>
  <c r="BJ44" i="1"/>
  <c r="BH44" i="1"/>
  <c r="BF44" i="1"/>
  <c r="BD44" i="1"/>
  <c r="BB44" i="1"/>
  <c r="AZ44" i="1"/>
  <c r="AV44" i="1"/>
  <c r="AT44" i="1"/>
  <c r="AR44" i="1"/>
  <c r="AP44" i="1"/>
  <c r="AN44" i="1"/>
  <c r="AL44" i="1"/>
  <c r="AI44" i="1"/>
  <c r="AH44" i="1"/>
  <c r="AM44" i="1"/>
  <c r="AQ44" i="1"/>
  <c r="AU44" i="1"/>
  <c r="BC44" i="1"/>
  <c r="BG44" i="1"/>
  <c r="BK44" i="1"/>
  <c r="BO44" i="1"/>
  <c r="BS44" i="1"/>
  <c r="AL45" i="1"/>
  <c r="AN45" i="1"/>
  <c r="AP45" i="1"/>
  <c r="AR45" i="1"/>
  <c r="AT45" i="1"/>
  <c r="AV45" i="1"/>
  <c r="AZ45" i="1"/>
  <c r="BB45" i="1"/>
  <c r="BD45" i="1"/>
  <c r="BF45" i="1"/>
  <c r="BH45" i="1"/>
  <c r="BJ45" i="1"/>
  <c r="BN45" i="1"/>
  <c r="BP45" i="1"/>
  <c r="BR45" i="1"/>
  <c r="BT45" i="1"/>
  <c r="BV45" i="1"/>
  <c r="BX45" i="1"/>
  <c r="CB45" i="1"/>
  <c r="CD45" i="1"/>
  <c r="CF45" i="1"/>
  <c r="CH45" i="1"/>
  <c r="CJ45" i="1"/>
  <c r="CL45" i="1"/>
  <c r="CP45" i="1"/>
  <c r="CR45" i="1"/>
  <c r="CT45" i="1"/>
  <c r="CV45" i="1"/>
  <c r="AL46" i="1"/>
  <c r="AN46" i="1"/>
  <c r="AP46" i="1"/>
  <c r="AR46" i="1"/>
  <c r="AT46" i="1"/>
  <c r="AV46" i="1"/>
  <c r="AZ46" i="1"/>
  <c r="BB46" i="1"/>
  <c r="BD46" i="1"/>
  <c r="BF46" i="1"/>
  <c r="BH46" i="1"/>
  <c r="BJ46" i="1"/>
  <c r="BN46" i="1"/>
  <c r="BP46" i="1"/>
  <c r="BR46" i="1"/>
  <c r="BT46" i="1"/>
  <c r="BV46" i="1"/>
  <c r="BX46" i="1"/>
  <c r="CB46" i="1"/>
  <c r="CD46" i="1"/>
  <c r="CF46" i="1"/>
  <c r="CH46" i="1"/>
  <c r="CJ46" i="1"/>
  <c r="CL46" i="1"/>
  <c r="CP46" i="1"/>
  <c r="CR46" i="1"/>
  <c r="CT46" i="1"/>
  <c r="CV46" i="1"/>
  <c r="AL47" i="1"/>
  <c r="AN47" i="1"/>
  <c r="AP47" i="1"/>
  <c r="AR47" i="1"/>
  <c r="AT47" i="1"/>
  <c r="AV47" i="1"/>
  <c r="AZ47" i="1"/>
  <c r="BB47" i="1"/>
  <c r="BD47" i="1"/>
  <c r="BF47" i="1"/>
  <c r="BH47" i="1"/>
  <c r="BJ47" i="1"/>
  <c r="BN47" i="1"/>
  <c r="BP47" i="1"/>
  <c r="BR47" i="1"/>
  <c r="BT47" i="1"/>
  <c r="BV47" i="1"/>
  <c r="BX47" i="1"/>
  <c r="CB47" i="1"/>
  <c r="CD47" i="1"/>
  <c r="CF47" i="1"/>
  <c r="CH47" i="1"/>
  <c r="CJ47" i="1"/>
  <c r="CL47" i="1"/>
  <c r="CP47" i="1"/>
  <c r="CR47" i="1"/>
  <c r="CT47" i="1"/>
  <c r="CV47" i="1"/>
  <c r="AL48" i="1"/>
  <c r="AN48" i="1"/>
  <c r="AP48" i="1"/>
  <c r="AR48" i="1"/>
  <c r="AT48" i="1"/>
  <c r="AV48" i="1"/>
  <c r="AZ48" i="1"/>
  <c r="BB48" i="1"/>
  <c r="BD48" i="1"/>
  <c r="BF48" i="1"/>
  <c r="BH48" i="1"/>
  <c r="BJ48" i="1"/>
  <c r="BN48" i="1"/>
  <c r="BP48" i="1"/>
  <c r="BR48" i="1"/>
  <c r="BT48" i="1"/>
  <c r="BV48" i="1"/>
  <c r="BX48" i="1"/>
  <c r="CB48" i="1"/>
  <c r="CD48" i="1"/>
  <c r="CF48" i="1"/>
  <c r="CH48" i="1"/>
  <c r="CJ48" i="1"/>
  <c r="CL48" i="1"/>
  <c r="CP48" i="1"/>
  <c r="CR48" i="1"/>
  <c r="CT48" i="1"/>
  <c r="CV48" i="1"/>
  <c r="AL49" i="1"/>
  <c r="AN49" i="1"/>
  <c r="AP49" i="1"/>
  <c r="AR49" i="1"/>
  <c r="AT49" i="1"/>
  <c r="AV49" i="1"/>
  <c r="AZ49" i="1"/>
  <c r="BB49" i="1"/>
  <c r="BD49" i="1"/>
  <c r="BF49" i="1"/>
  <c r="BH49" i="1"/>
  <c r="BJ49" i="1"/>
  <c r="BN49" i="1"/>
  <c r="BP49" i="1"/>
  <c r="BR49" i="1"/>
  <c r="BT49" i="1"/>
  <c r="BV49" i="1"/>
  <c r="BX49" i="1"/>
  <c r="CB49" i="1"/>
  <c r="CD49" i="1"/>
  <c r="CF49" i="1"/>
  <c r="CH49" i="1"/>
  <c r="CJ49" i="1"/>
  <c r="CL49" i="1"/>
  <c r="CP49" i="1"/>
  <c r="CR49" i="1"/>
  <c r="CT49" i="1"/>
  <c r="CV49" i="1"/>
  <c r="AO50" i="1"/>
  <c r="AQ50" i="1"/>
  <c r="AS50" i="1"/>
  <c r="AU50" i="1"/>
  <c r="AW50" i="1"/>
  <c r="BA50" i="1"/>
  <c r="BC50" i="1"/>
  <c r="BE50" i="1"/>
  <c r="BG50" i="1"/>
  <c r="BI50" i="1"/>
  <c r="BK50" i="1"/>
  <c r="BO50" i="1"/>
  <c r="BQ50" i="1"/>
  <c r="BS50" i="1"/>
  <c r="BU50" i="1"/>
  <c r="BW50" i="1"/>
  <c r="BY50" i="1"/>
  <c r="CC50" i="1"/>
  <c r="CE50" i="1"/>
  <c r="CG50" i="1"/>
  <c r="CI50" i="1"/>
  <c r="CK50" i="1"/>
  <c r="CM50" i="1"/>
  <c r="CQ50" i="1"/>
  <c r="CS50" i="1"/>
  <c r="CU50" i="1"/>
  <c r="AR51" i="1"/>
  <c r="AT51" i="1"/>
  <c r="AV51" i="1"/>
  <c r="AZ51" i="1"/>
  <c r="BB51" i="1"/>
  <c r="BD51" i="1"/>
  <c r="BF51" i="1"/>
  <c r="BH51" i="1"/>
  <c r="BJ51" i="1"/>
  <c r="BN51" i="1"/>
  <c r="BP51" i="1"/>
  <c r="BR51" i="1"/>
  <c r="BT51" i="1"/>
  <c r="BV51" i="1"/>
  <c r="BX51" i="1"/>
  <c r="CB51" i="1"/>
  <c r="CD51" i="1"/>
  <c r="CF51" i="1"/>
  <c r="CH51" i="1"/>
  <c r="CJ51" i="1"/>
  <c r="CL51" i="1"/>
  <c r="CP51" i="1"/>
  <c r="CR51" i="1"/>
  <c r="CT51" i="1"/>
  <c r="AQ52" i="1"/>
  <c r="AS52" i="1"/>
  <c r="AU52" i="1"/>
  <c r="AW52" i="1"/>
  <c r="BA52" i="1"/>
  <c r="BC52" i="1"/>
  <c r="BE52" i="1"/>
  <c r="BG52" i="1"/>
  <c r="BI52" i="1"/>
  <c r="BK52" i="1"/>
  <c r="BO52" i="1"/>
  <c r="BQ52" i="1"/>
  <c r="BS52" i="1"/>
  <c r="BU52" i="1"/>
  <c r="BW52" i="1"/>
  <c r="BY52" i="1"/>
  <c r="CC52" i="1"/>
  <c r="CE52" i="1"/>
  <c r="CG52" i="1"/>
  <c r="CI52" i="1"/>
  <c r="CK52" i="1"/>
  <c r="CM52" i="1"/>
  <c r="CQ52" i="1"/>
  <c r="CS52" i="1"/>
  <c r="CU52" i="1"/>
  <c r="AR53" i="1"/>
  <c r="AT53" i="1"/>
  <c r="AV53" i="1"/>
  <c r="AZ53" i="1"/>
  <c r="BB53" i="1"/>
  <c r="BD53" i="1"/>
  <c r="BF53" i="1"/>
  <c r="BH53" i="1"/>
  <c r="BJ53" i="1"/>
  <c r="BN53" i="1"/>
  <c r="BP53" i="1"/>
  <c r="BR53" i="1"/>
  <c r="BT53" i="1"/>
  <c r="BV53" i="1"/>
  <c r="BX53" i="1"/>
  <c r="CB53" i="1"/>
  <c r="CD53" i="1"/>
  <c r="CF53" i="1"/>
  <c r="CH53" i="1"/>
  <c r="CJ53" i="1"/>
  <c r="CL53" i="1"/>
  <c r="CP53" i="1"/>
  <c r="CR53" i="1"/>
  <c r="CT53" i="1"/>
  <c r="AQ54" i="1"/>
  <c r="AS54" i="1"/>
  <c r="AU54" i="1"/>
  <c r="AW54" i="1"/>
  <c r="BA54" i="1"/>
  <c r="BC54" i="1"/>
  <c r="BE54" i="1"/>
  <c r="BG54" i="1"/>
  <c r="BI54" i="1"/>
  <c r="BK54" i="1"/>
  <c r="BO54" i="1"/>
  <c r="BQ54" i="1"/>
  <c r="BS54" i="1"/>
  <c r="BU54" i="1"/>
  <c r="BW54" i="1"/>
  <c r="BY54" i="1"/>
  <c r="CC54" i="1"/>
  <c r="CE54" i="1"/>
  <c r="CG54" i="1"/>
  <c r="CI54" i="1"/>
  <c r="CK54" i="1"/>
  <c r="CM54" i="1"/>
  <c r="CQ54" i="1"/>
  <c r="CS54" i="1"/>
  <c r="CU54" i="1"/>
  <c r="CV55" i="1"/>
  <c r="CT55" i="1"/>
  <c r="CR55" i="1"/>
  <c r="CP55" i="1"/>
  <c r="CL55" i="1"/>
  <c r="CJ55" i="1"/>
  <c r="CH55" i="1"/>
  <c r="AV55" i="1"/>
  <c r="AX55" i="1" s="1"/>
  <c r="AZ55" i="1"/>
  <c r="BB55" i="1"/>
  <c r="BD55" i="1"/>
  <c r="BF55" i="1"/>
  <c r="BH55" i="1"/>
  <c r="BJ55" i="1"/>
  <c r="BN55" i="1"/>
  <c r="BP55" i="1"/>
  <c r="BR55" i="1"/>
  <c r="BT55" i="1"/>
  <c r="BV55" i="1"/>
  <c r="BX55" i="1"/>
  <c r="CB55" i="1"/>
  <c r="CD55" i="1"/>
  <c r="CF55" i="1"/>
  <c r="CI55" i="1"/>
  <c r="CM55" i="1"/>
  <c r="CQ55" i="1"/>
  <c r="CU55" i="1"/>
  <c r="CU56" i="1"/>
  <c r="CS56" i="1"/>
  <c r="CQ56" i="1"/>
  <c r="CM56" i="1"/>
  <c r="CK56" i="1"/>
  <c r="CI56" i="1"/>
  <c r="CG56" i="1"/>
  <c r="CE56" i="1"/>
  <c r="CC56" i="1"/>
  <c r="BY56" i="1"/>
  <c r="BW56" i="1"/>
  <c r="BU56" i="1"/>
  <c r="BS56" i="1"/>
  <c r="BQ56" i="1"/>
  <c r="BO56" i="1"/>
  <c r="BK56" i="1"/>
  <c r="BI56" i="1"/>
  <c r="BG56" i="1"/>
  <c r="BE56" i="1"/>
  <c r="BC56" i="1"/>
  <c r="BA56" i="1"/>
  <c r="AW56" i="1"/>
  <c r="AV56" i="1"/>
  <c r="AZ56" i="1"/>
  <c r="BD56" i="1"/>
  <c r="BH56" i="1"/>
  <c r="BP56" i="1"/>
  <c r="BT56" i="1"/>
  <c r="BX56" i="1"/>
  <c r="CB56" i="1"/>
  <c r="CF56" i="1"/>
  <c r="CJ56" i="1"/>
  <c r="CR56" i="1"/>
  <c r="CV56" i="1"/>
  <c r="BF58" i="1"/>
  <c r="BJ58" i="1"/>
  <c r="BN58" i="1"/>
  <c r="BR58" i="1"/>
  <c r="BV58" i="1"/>
  <c r="CD58" i="1"/>
  <c r="CH58" i="1"/>
  <c r="CL58" i="1"/>
  <c r="CP58" i="1"/>
  <c r="BF60" i="1"/>
  <c r="BJ60" i="1"/>
  <c r="BN60" i="1"/>
  <c r="BR60" i="1"/>
  <c r="BV60" i="1"/>
  <c r="CD60" i="1"/>
  <c r="CH60" i="1"/>
  <c r="CL60" i="1"/>
  <c r="CP60" i="1"/>
  <c r="BF62" i="1"/>
  <c r="BJ62" i="1"/>
  <c r="BN62" i="1"/>
  <c r="BR62" i="1"/>
  <c r="BV62" i="1"/>
  <c r="CD62" i="1"/>
  <c r="CH62" i="1"/>
  <c r="AI45" i="1"/>
  <c r="AM45" i="1"/>
  <c r="AO45" i="1"/>
  <c r="AQ45" i="1"/>
  <c r="AS45" i="1"/>
  <c r="AU45" i="1"/>
  <c r="AW45" i="1"/>
  <c r="BA45" i="1"/>
  <c r="BC45" i="1"/>
  <c r="BE45" i="1"/>
  <c r="BG45" i="1"/>
  <c r="BI45" i="1"/>
  <c r="BK45" i="1"/>
  <c r="BO45" i="1"/>
  <c r="BQ45" i="1"/>
  <c r="BS45" i="1"/>
  <c r="BU45" i="1"/>
  <c r="BW45" i="1"/>
  <c r="BY45" i="1"/>
  <c r="CC45" i="1"/>
  <c r="CE45" i="1"/>
  <c r="CG45" i="1"/>
  <c r="CI45" i="1"/>
  <c r="CK45" i="1"/>
  <c r="CM45" i="1"/>
  <c r="CQ45" i="1"/>
  <c r="CS45" i="1"/>
  <c r="AI46" i="1"/>
  <c r="AM46" i="1"/>
  <c r="AO46" i="1"/>
  <c r="AQ46" i="1"/>
  <c r="AS46" i="1"/>
  <c r="AU46" i="1"/>
  <c r="AW46" i="1"/>
  <c r="BA46" i="1"/>
  <c r="BC46" i="1"/>
  <c r="BE46" i="1"/>
  <c r="BG46" i="1"/>
  <c r="BI46" i="1"/>
  <c r="BK46" i="1"/>
  <c r="BO46" i="1"/>
  <c r="BQ46" i="1"/>
  <c r="BS46" i="1"/>
  <c r="BU46" i="1"/>
  <c r="BW46" i="1"/>
  <c r="BY46" i="1"/>
  <c r="CC46" i="1"/>
  <c r="CE46" i="1"/>
  <c r="CG46" i="1"/>
  <c r="CI46" i="1"/>
  <c r="CK46" i="1"/>
  <c r="CM46" i="1"/>
  <c r="CQ46" i="1"/>
  <c r="CS46" i="1"/>
  <c r="AI47" i="1"/>
  <c r="AM47" i="1"/>
  <c r="AO47" i="1"/>
  <c r="AQ47" i="1"/>
  <c r="AS47" i="1"/>
  <c r="AU47" i="1"/>
  <c r="AW47" i="1"/>
  <c r="BA47" i="1"/>
  <c r="BC47" i="1"/>
  <c r="BE47" i="1"/>
  <c r="BG47" i="1"/>
  <c r="BI47" i="1"/>
  <c r="BK47" i="1"/>
  <c r="BO47" i="1"/>
  <c r="BQ47" i="1"/>
  <c r="BS47" i="1"/>
  <c r="BU47" i="1"/>
  <c r="BW47" i="1"/>
  <c r="BY47" i="1"/>
  <c r="CC47" i="1"/>
  <c r="CE47" i="1"/>
  <c r="CG47" i="1"/>
  <c r="CI47" i="1"/>
  <c r="CK47" i="1"/>
  <c r="CM47" i="1"/>
  <c r="CQ47" i="1"/>
  <c r="CS47" i="1"/>
  <c r="AI48" i="1"/>
  <c r="AM48" i="1"/>
  <c r="AO48" i="1"/>
  <c r="AQ48" i="1"/>
  <c r="AS48" i="1"/>
  <c r="AU48" i="1"/>
  <c r="AW48" i="1"/>
  <c r="BA48" i="1"/>
  <c r="BC48" i="1"/>
  <c r="BE48" i="1"/>
  <c r="BG48" i="1"/>
  <c r="BI48" i="1"/>
  <c r="BK48" i="1"/>
  <c r="BO48" i="1"/>
  <c r="BQ48" i="1"/>
  <c r="BS48" i="1"/>
  <c r="BU48" i="1"/>
  <c r="BW48" i="1"/>
  <c r="BY48" i="1"/>
  <c r="CC48" i="1"/>
  <c r="CE48" i="1"/>
  <c r="CG48" i="1"/>
  <c r="CI48" i="1"/>
  <c r="CK48" i="1"/>
  <c r="CM48" i="1"/>
  <c r="CQ48" i="1"/>
  <c r="CS48" i="1"/>
  <c r="AI49" i="1"/>
  <c r="AM49" i="1"/>
  <c r="AO49" i="1"/>
  <c r="AQ49" i="1"/>
  <c r="AS49" i="1"/>
  <c r="AU49" i="1"/>
  <c r="AW49" i="1"/>
  <c r="BA49" i="1"/>
  <c r="BC49" i="1"/>
  <c r="BE49" i="1"/>
  <c r="BG49" i="1"/>
  <c r="BI49" i="1"/>
  <c r="BK49" i="1"/>
  <c r="BO49" i="1"/>
  <c r="BQ49" i="1"/>
  <c r="BS49" i="1"/>
  <c r="BU49" i="1"/>
  <c r="BW49" i="1"/>
  <c r="BY49" i="1"/>
  <c r="CC49" i="1"/>
  <c r="CE49" i="1"/>
  <c r="CG49" i="1"/>
  <c r="CI49" i="1"/>
  <c r="CK49" i="1"/>
  <c r="CM49" i="1"/>
  <c r="CQ49" i="1"/>
  <c r="CS49" i="1"/>
  <c r="AP50" i="1"/>
  <c r="AR50" i="1"/>
  <c r="AT50" i="1"/>
  <c r="AV50" i="1"/>
  <c r="AZ50" i="1"/>
  <c r="BB50" i="1"/>
  <c r="BD50" i="1"/>
  <c r="BF50" i="1"/>
  <c r="BH50" i="1"/>
  <c r="BJ50" i="1"/>
  <c r="BN50" i="1"/>
  <c r="BP50" i="1"/>
  <c r="BR50" i="1"/>
  <c r="BT50" i="1"/>
  <c r="BV50" i="1"/>
  <c r="BX50" i="1"/>
  <c r="CB50" i="1"/>
  <c r="CD50" i="1"/>
  <c r="CF50" i="1"/>
  <c r="CH50" i="1"/>
  <c r="CJ50" i="1"/>
  <c r="CL50" i="1"/>
  <c r="CP50" i="1"/>
  <c r="CR50" i="1"/>
  <c r="CT50" i="1"/>
  <c r="AR52" i="1"/>
  <c r="AT52" i="1"/>
  <c r="AV52" i="1"/>
  <c r="AZ52" i="1"/>
  <c r="BB52" i="1"/>
  <c r="BD52" i="1"/>
  <c r="BF52" i="1"/>
  <c r="BH52" i="1"/>
  <c r="BJ52" i="1"/>
  <c r="BN52" i="1"/>
  <c r="BP52" i="1"/>
  <c r="BR52" i="1"/>
  <c r="BT52" i="1"/>
  <c r="BV52" i="1"/>
  <c r="BX52" i="1"/>
  <c r="CB52" i="1"/>
  <c r="CD52" i="1"/>
  <c r="CF52" i="1"/>
  <c r="CH52" i="1"/>
  <c r="CJ52" i="1"/>
  <c r="CL52" i="1"/>
  <c r="CP52" i="1"/>
  <c r="CR52" i="1"/>
  <c r="CT52" i="1"/>
  <c r="AR54" i="1"/>
  <c r="AT54" i="1"/>
  <c r="AV54" i="1"/>
  <c r="AZ54" i="1"/>
  <c r="BB54" i="1"/>
  <c r="BD54" i="1"/>
  <c r="BF54" i="1"/>
  <c r="BH54" i="1"/>
  <c r="BJ54" i="1"/>
  <c r="BN54" i="1"/>
  <c r="BP54" i="1"/>
  <c r="BR54" i="1"/>
  <c r="BT54" i="1"/>
  <c r="BV54" i="1"/>
  <c r="BX54" i="1"/>
  <c r="CB54" i="1"/>
  <c r="CD54" i="1"/>
  <c r="CF54" i="1"/>
  <c r="CH54" i="1"/>
  <c r="CJ54" i="1"/>
  <c r="CL54" i="1"/>
  <c r="CP54" i="1"/>
  <c r="CR54" i="1"/>
  <c r="CT54" i="1"/>
  <c r="AY56" i="1"/>
  <c r="DB56" i="1"/>
  <c r="CU58" i="1"/>
  <c r="CS58" i="1"/>
  <c r="CQ58" i="1"/>
  <c r="CM58" i="1"/>
  <c r="CK58" i="1"/>
  <c r="CI58" i="1"/>
  <c r="CG58" i="1"/>
  <c r="CE58" i="1"/>
  <c r="CC58" i="1"/>
  <c r="BY58" i="1"/>
  <c r="BW58" i="1"/>
  <c r="BU58" i="1"/>
  <c r="BS58" i="1"/>
  <c r="BQ58" i="1"/>
  <c r="BO58" i="1"/>
  <c r="BK58" i="1"/>
  <c r="BI58" i="1"/>
  <c r="BG58" i="1"/>
  <c r="BE58" i="1"/>
  <c r="BD58" i="1"/>
  <c r="BL58" i="1" s="1"/>
  <c r="BM58" i="1" s="1"/>
  <c r="BH58" i="1"/>
  <c r="BP58" i="1"/>
  <c r="BT58" i="1"/>
  <c r="BX58" i="1"/>
  <c r="CB58" i="1"/>
  <c r="CF58" i="1"/>
  <c r="CJ58" i="1"/>
  <c r="CR58" i="1"/>
  <c r="CV58" i="1"/>
  <c r="CU60" i="1"/>
  <c r="CS60" i="1"/>
  <c r="CQ60" i="1"/>
  <c r="CM60" i="1"/>
  <c r="CK60" i="1"/>
  <c r="CI60" i="1"/>
  <c r="CG60" i="1"/>
  <c r="CE60" i="1"/>
  <c r="CC60" i="1"/>
  <c r="BY60" i="1"/>
  <c r="BW60" i="1"/>
  <c r="BU60" i="1"/>
  <c r="BS60" i="1"/>
  <c r="BQ60" i="1"/>
  <c r="BO60" i="1"/>
  <c r="BK60" i="1"/>
  <c r="BI60" i="1"/>
  <c r="BG60" i="1"/>
  <c r="BE60" i="1"/>
  <c r="BD60" i="1"/>
  <c r="BH60" i="1"/>
  <c r="BP60" i="1"/>
  <c r="BT60" i="1"/>
  <c r="BX60" i="1"/>
  <c r="CB60" i="1"/>
  <c r="CF60" i="1"/>
  <c r="CJ60" i="1"/>
  <c r="CR60" i="1"/>
  <c r="CV60" i="1"/>
  <c r="CU62" i="1"/>
  <c r="CS62" i="1"/>
  <c r="CQ62" i="1"/>
  <c r="CM62" i="1"/>
  <c r="CK62" i="1"/>
  <c r="CI62" i="1"/>
  <c r="CG62" i="1"/>
  <c r="CE62" i="1"/>
  <c r="CC62" i="1"/>
  <c r="BY62" i="1"/>
  <c r="BW62" i="1"/>
  <c r="BU62" i="1"/>
  <c r="BS62" i="1"/>
  <c r="BQ62" i="1"/>
  <c r="BO62" i="1"/>
  <c r="BK62" i="1"/>
  <c r="BI62" i="1"/>
  <c r="BG62" i="1"/>
  <c r="BE62" i="1"/>
  <c r="CV62" i="1"/>
  <c r="CT62" i="1"/>
  <c r="CR62" i="1"/>
  <c r="CP62" i="1"/>
  <c r="BD62" i="1"/>
  <c r="BL62" i="1" s="1"/>
  <c r="BM62" i="1" s="1"/>
  <c r="BH62" i="1"/>
  <c r="BP62" i="1"/>
  <c r="BT62" i="1"/>
  <c r="BX62" i="1"/>
  <c r="CB62" i="1"/>
  <c r="CF62" i="1"/>
  <c r="CJ62" i="1"/>
  <c r="BN64" i="1"/>
  <c r="BP64" i="1"/>
  <c r="BR64" i="1"/>
  <c r="BT64" i="1"/>
  <c r="BV64" i="1"/>
  <c r="BX64" i="1"/>
  <c r="CB64" i="1"/>
  <c r="CD64" i="1"/>
  <c r="CF64" i="1"/>
  <c r="CH64" i="1"/>
  <c r="CJ64" i="1"/>
  <c r="CL64" i="1"/>
  <c r="CP64" i="1"/>
  <c r="CR64" i="1"/>
  <c r="CT64" i="1"/>
  <c r="CV64" i="1"/>
  <c r="BN66" i="1"/>
  <c r="BP66" i="1"/>
  <c r="BR66" i="1"/>
  <c r="BT66" i="1"/>
  <c r="BV66" i="1"/>
  <c r="BX66" i="1"/>
  <c r="CB66" i="1"/>
  <c r="CD66" i="1"/>
  <c r="CF66" i="1"/>
  <c r="CH66" i="1"/>
  <c r="CJ66" i="1"/>
  <c r="CL66" i="1"/>
  <c r="CP66" i="1"/>
  <c r="CR66" i="1"/>
  <c r="CT66" i="1"/>
  <c r="CV66" i="1"/>
  <c r="BN68" i="1"/>
  <c r="BP68" i="1"/>
  <c r="BR68" i="1"/>
  <c r="BT68" i="1"/>
  <c r="BV68" i="1"/>
  <c r="BX68" i="1"/>
  <c r="CB68" i="1"/>
  <c r="CD68" i="1"/>
  <c r="CF68" i="1"/>
  <c r="CH68" i="1"/>
  <c r="CJ68" i="1"/>
  <c r="CL68" i="1"/>
  <c r="CP68" i="1"/>
  <c r="CR68" i="1"/>
  <c r="CT68" i="1"/>
  <c r="CV68" i="1"/>
  <c r="BY70" i="1"/>
  <c r="CC70" i="1"/>
  <c r="CE70" i="1"/>
  <c r="CG70" i="1"/>
  <c r="CI70" i="1"/>
  <c r="CK70" i="1"/>
  <c r="CM70" i="1"/>
  <c r="CQ70" i="1"/>
  <c r="CS70" i="1"/>
  <c r="CU70" i="1"/>
  <c r="BY71" i="1"/>
  <c r="CC71" i="1"/>
  <c r="CE71" i="1"/>
  <c r="CG71" i="1"/>
  <c r="CI71" i="1"/>
  <c r="CK71" i="1"/>
  <c r="CM71" i="1"/>
  <c r="CQ71" i="1"/>
  <c r="CS71" i="1"/>
  <c r="CU71" i="1"/>
  <c r="CG72" i="1"/>
  <c r="CI72" i="1"/>
  <c r="CK72" i="1"/>
  <c r="CM72" i="1"/>
  <c r="CQ72" i="1"/>
  <c r="CS72" i="1"/>
  <c r="CU72" i="1"/>
  <c r="CG73" i="1"/>
  <c r="CI73" i="1"/>
  <c r="CK73" i="1"/>
  <c r="CM73" i="1"/>
  <c r="CQ73" i="1"/>
  <c r="CS73" i="1"/>
  <c r="CU73" i="1"/>
  <c r="CG74" i="1"/>
  <c r="CI74" i="1"/>
  <c r="CK74" i="1"/>
  <c r="CM74" i="1"/>
  <c r="CQ74" i="1"/>
  <c r="CS74" i="1"/>
  <c r="CU74" i="1"/>
  <c r="CG75" i="1"/>
  <c r="CI75" i="1"/>
  <c r="CK75" i="1"/>
  <c r="CM75" i="1"/>
  <c r="CQ75" i="1"/>
  <c r="CS75" i="1"/>
  <c r="CU75" i="1"/>
  <c r="CG76" i="1"/>
  <c r="CI76" i="1"/>
  <c r="CK76" i="1"/>
  <c r="CM76" i="1"/>
  <c r="CQ76" i="1"/>
  <c r="CS76" i="1"/>
  <c r="CU76" i="1"/>
  <c r="CG77" i="1"/>
  <c r="CI77" i="1"/>
  <c r="CK77" i="1"/>
  <c r="CM77" i="1"/>
  <c r="CQ77" i="1"/>
  <c r="CS77" i="1"/>
  <c r="CU77" i="1"/>
  <c r="CG78" i="1"/>
  <c r="CI78" i="1"/>
  <c r="CK78" i="1"/>
  <c r="CM78" i="1"/>
  <c r="CQ78" i="1"/>
  <c r="CS78" i="1"/>
  <c r="CU78" i="1"/>
  <c r="CJ79" i="1"/>
  <c r="CL79" i="1"/>
  <c r="CP79" i="1"/>
  <c r="CR79" i="1"/>
  <c r="CT79" i="1"/>
  <c r="CV79" i="1"/>
  <c r="CJ81" i="1"/>
  <c r="CL81" i="1"/>
  <c r="CP81" i="1"/>
  <c r="CR81" i="1"/>
  <c r="CT81" i="1"/>
  <c r="CV81" i="1"/>
  <c r="CP83" i="1"/>
  <c r="CR83" i="1"/>
  <c r="CT83" i="1"/>
  <c r="CV83" i="1"/>
  <c r="CP85" i="1"/>
  <c r="CR85" i="1"/>
  <c r="CT85" i="1"/>
  <c r="CV85" i="1"/>
  <c r="CP87" i="1"/>
  <c r="CR87" i="1"/>
  <c r="CT87" i="1"/>
  <c r="CV87" i="1"/>
  <c r="CP89" i="1"/>
  <c r="CR89" i="1"/>
  <c r="CT89" i="1"/>
  <c r="CV89" i="1"/>
  <c r="CU91" i="1"/>
  <c r="CU95" i="1"/>
  <c r="CS95" i="1"/>
  <c r="CQ95" i="1"/>
  <c r="CM95" i="1"/>
  <c r="CK95" i="1"/>
  <c r="CI95" i="1"/>
  <c r="CG95" i="1"/>
  <c r="CE95" i="1"/>
  <c r="CC95" i="1"/>
  <c r="BY95" i="1"/>
  <c r="BW95" i="1"/>
  <c r="BU95" i="1"/>
  <c r="BS95" i="1"/>
  <c r="BQ95" i="1"/>
  <c r="BO95" i="1"/>
  <c r="BK95" i="1"/>
  <c r="BI95" i="1"/>
  <c r="BG95" i="1"/>
  <c r="BE95" i="1"/>
  <c r="BC95" i="1"/>
  <c r="BA95" i="1"/>
  <c r="AW95" i="1"/>
  <c r="AU95" i="1"/>
  <c r="AS95" i="1"/>
  <c r="AQ95" i="1"/>
  <c r="AO95" i="1"/>
  <c r="AM95" i="1"/>
  <c r="AI95" i="1"/>
  <c r="AG95" i="1"/>
  <c r="AE95" i="1"/>
  <c r="AH95" i="1"/>
  <c r="AL95" i="1"/>
  <c r="AP95" i="1"/>
  <c r="AT95" i="1"/>
  <c r="BB95" i="1"/>
  <c r="BF95" i="1"/>
  <c r="BJ95" i="1"/>
  <c r="BN95" i="1"/>
  <c r="BR95" i="1"/>
  <c r="BV95" i="1"/>
  <c r="CD95" i="1"/>
  <c r="CH95" i="1"/>
  <c r="CL95" i="1"/>
  <c r="CP95" i="1"/>
  <c r="CT95" i="1"/>
  <c r="CJ97" i="1"/>
  <c r="CR97" i="1"/>
  <c r="CU99" i="1"/>
  <c r="CS99" i="1"/>
  <c r="CQ99" i="1"/>
  <c r="CM99" i="1"/>
  <c r="CK99" i="1"/>
  <c r="CI99" i="1"/>
  <c r="CG99" i="1"/>
  <c r="CE99" i="1"/>
  <c r="CC99" i="1"/>
  <c r="BY99" i="1"/>
  <c r="BW99" i="1"/>
  <c r="BU99" i="1"/>
  <c r="BS99" i="1"/>
  <c r="BQ99" i="1"/>
  <c r="BO99" i="1"/>
  <c r="BK99" i="1"/>
  <c r="BI99" i="1"/>
  <c r="BG99" i="1"/>
  <c r="BE99" i="1"/>
  <c r="BC99" i="1"/>
  <c r="BA99" i="1"/>
  <c r="AW99" i="1"/>
  <c r="AU99" i="1"/>
  <c r="AS99" i="1"/>
  <c r="AQ99" i="1"/>
  <c r="AO99" i="1"/>
  <c r="AM99" i="1"/>
  <c r="AI99" i="1"/>
  <c r="AG99" i="1"/>
  <c r="AE99" i="1"/>
  <c r="AH99" i="1"/>
  <c r="AL99" i="1"/>
  <c r="AP99" i="1"/>
  <c r="AT99" i="1"/>
  <c r="BB99" i="1"/>
  <c r="BF99" i="1"/>
  <c r="BJ99" i="1"/>
  <c r="BN99" i="1"/>
  <c r="BR99" i="1"/>
  <c r="BV99" i="1"/>
  <c r="CD99" i="1"/>
  <c r="CH99" i="1"/>
  <c r="CL99" i="1"/>
  <c r="CP99" i="1"/>
  <c r="CT99" i="1"/>
  <c r="AZ57" i="1"/>
  <c r="BB57" i="1"/>
  <c r="BD57" i="1"/>
  <c r="BF57" i="1"/>
  <c r="BH57" i="1"/>
  <c r="BJ57" i="1"/>
  <c r="BN57" i="1"/>
  <c r="BP57" i="1"/>
  <c r="BR57" i="1"/>
  <c r="BT57" i="1"/>
  <c r="BV57" i="1"/>
  <c r="BX57" i="1"/>
  <c r="CB57" i="1"/>
  <c r="CD57" i="1"/>
  <c r="CF57" i="1"/>
  <c r="CH57" i="1"/>
  <c r="CJ57" i="1"/>
  <c r="CL57" i="1"/>
  <c r="CP57" i="1"/>
  <c r="CR57" i="1"/>
  <c r="CT57" i="1"/>
  <c r="BD59" i="1"/>
  <c r="BF59" i="1"/>
  <c r="BH59" i="1"/>
  <c r="BJ59" i="1"/>
  <c r="BN59" i="1"/>
  <c r="BP59" i="1"/>
  <c r="BR59" i="1"/>
  <c r="BT59" i="1"/>
  <c r="BV59" i="1"/>
  <c r="BX59" i="1"/>
  <c r="CB59" i="1"/>
  <c r="CD59" i="1"/>
  <c r="CF59" i="1"/>
  <c r="CH59" i="1"/>
  <c r="CJ59" i="1"/>
  <c r="CL59" i="1"/>
  <c r="CP59" i="1"/>
  <c r="CR59" i="1"/>
  <c r="CT59" i="1"/>
  <c r="BD61" i="1"/>
  <c r="BF61" i="1"/>
  <c r="BH61" i="1"/>
  <c r="BJ61" i="1"/>
  <c r="BN61" i="1"/>
  <c r="BP61" i="1"/>
  <c r="BR61" i="1"/>
  <c r="BT61" i="1"/>
  <c r="BV61" i="1"/>
  <c r="BX61" i="1"/>
  <c r="CB61" i="1"/>
  <c r="CD61" i="1"/>
  <c r="CF61" i="1"/>
  <c r="CH61" i="1"/>
  <c r="CJ61" i="1"/>
  <c r="CL61" i="1"/>
  <c r="CP61" i="1"/>
  <c r="CR61" i="1"/>
  <c r="CT61" i="1"/>
  <c r="BN63" i="1"/>
  <c r="BP63" i="1"/>
  <c r="BR63" i="1"/>
  <c r="BT63" i="1"/>
  <c r="BV63" i="1"/>
  <c r="BX63" i="1"/>
  <c r="CB63" i="1"/>
  <c r="CD63" i="1"/>
  <c r="CF63" i="1"/>
  <c r="CH63" i="1"/>
  <c r="CJ63" i="1"/>
  <c r="CL63" i="1"/>
  <c r="CP63" i="1"/>
  <c r="CR63" i="1"/>
  <c r="CT63" i="1"/>
  <c r="BK64" i="1"/>
  <c r="BL64" i="1" s="1"/>
  <c r="BM64" i="1" s="1"/>
  <c r="BO64" i="1"/>
  <c r="BQ64" i="1"/>
  <c r="BS64" i="1"/>
  <c r="BU64" i="1"/>
  <c r="BW64" i="1"/>
  <c r="BY64" i="1"/>
  <c r="CC64" i="1"/>
  <c r="CE64" i="1"/>
  <c r="CG64" i="1"/>
  <c r="CI64" i="1"/>
  <c r="CK64" i="1"/>
  <c r="CM64" i="1"/>
  <c r="CQ64" i="1"/>
  <c r="CS64" i="1"/>
  <c r="BN65" i="1"/>
  <c r="BP65" i="1"/>
  <c r="BR65" i="1"/>
  <c r="BT65" i="1"/>
  <c r="BV65" i="1"/>
  <c r="BX65" i="1"/>
  <c r="CB65" i="1"/>
  <c r="CD65" i="1"/>
  <c r="CF65" i="1"/>
  <c r="CH65" i="1"/>
  <c r="CJ65" i="1"/>
  <c r="CL65" i="1"/>
  <c r="CP65" i="1"/>
  <c r="CR65" i="1"/>
  <c r="CT65" i="1"/>
  <c r="BK66" i="1"/>
  <c r="BL66" i="1" s="1"/>
  <c r="BM66" i="1" s="1"/>
  <c r="BO66" i="1"/>
  <c r="BQ66" i="1"/>
  <c r="BS66" i="1"/>
  <c r="BU66" i="1"/>
  <c r="BW66" i="1"/>
  <c r="BY66" i="1"/>
  <c r="CC66" i="1"/>
  <c r="CE66" i="1"/>
  <c r="CG66" i="1"/>
  <c r="CI66" i="1"/>
  <c r="CK66" i="1"/>
  <c r="CM66" i="1"/>
  <c r="CQ66" i="1"/>
  <c r="CS66" i="1"/>
  <c r="BN67" i="1"/>
  <c r="BP67" i="1"/>
  <c r="BR67" i="1"/>
  <c r="BT67" i="1"/>
  <c r="BV67" i="1"/>
  <c r="BX67" i="1"/>
  <c r="CB67" i="1"/>
  <c r="CD67" i="1"/>
  <c r="CF67" i="1"/>
  <c r="CH67" i="1"/>
  <c r="CJ67" i="1"/>
  <c r="CL67" i="1"/>
  <c r="CP67" i="1"/>
  <c r="CR67" i="1"/>
  <c r="CT67" i="1"/>
  <c r="BK68" i="1"/>
  <c r="BL68" i="1" s="1"/>
  <c r="BM68" i="1" s="1"/>
  <c r="BO68" i="1"/>
  <c r="BQ68" i="1"/>
  <c r="BS68" i="1"/>
  <c r="BU68" i="1"/>
  <c r="BW68" i="1"/>
  <c r="BY68" i="1"/>
  <c r="CC68" i="1"/>
  <c r="CE68" i="1"/>
  <c r="CG68" i="1"/>
  <c r="CI68" i="1"/>
  <c r="CK68" i="1"/>
  <c r="CM68" i="1"/>
  <c r="CQ68" i="1"/>
  <c r="CS68" i="1"/>
  <c r="BX69" i="1"/>
  <c r="BZ69" i="1" s="1"/>
  <c r="CA69" i="1" s="1"/>
  <c r="CB69" i="1"/>
  <c r="CD69" i="1"/>
  <c r="CF69" i="1"/>
  <c r="CH69" i="1"/>
  <c r="CJ69" i="1"/>
  <c r="CL69" i="1"/>
  <c r="CP69" i="1"/>
  <c r="CR69" i="1"/>
  <c r="CT69" i="1"/>
  <c r="BX70" i="1"/>
  <c r="BZ70" i="1" s="1"/>
  <c r="CA70" i="1" s="1"/>
  <c r="CB70" i="1"/>
  <c r="CD70" i="1"/>
  <c r="CF70" i="1"/>
  <c r="CH70" i="1"/>
  <c r="CJ70" i="1"/>
  <c r="CL70" i="1"/>
  <c r="CP70" i="1"/>
  <c r="CR70" i="1"/>
  <c r="CT70" i="1"/>
  <c r="BX71" i="1"/>
  <c r="BZ71" i="1" s="1"/>
  <c r="CA71" i="1" s="1"/>
  <c r="CB71" i="1"/>
  <c r="CD71" i="1"/>
  <c r="CF71" i="1"/>
  <c r="CH71" i="1"/>
  <c r="CJ71" i="1"/>
  <c r="CL71" i="1"/>
  <c r="CP71" i="1"/>
  <c r="CR71" i="1"/>
  <c r="CT71" i="1"/>
  <c r="CF72" i="1"/>
  <c r="CH72" i="1"/>
  <c r="CJ72" i="1"/>
  <c r="CL72" i="1"/>
  <c r="CP72" i="1"/>
  <c r="CR72" i="1"/>
  <c r="CT72" i="1"/>
  <c r="CF73" i="1"/>
  <c r="CH73" i="1"/>
  <c r="CJ73" i="1"/>
  <c r="CL73" i="1"/>
  <c r="CP73" i="1"/>
  <c r="CR73" i="1"/>
  <c r="CT73" i="1"/>
  <c r="CF74" i="1"/>
  <c r="CH74" i="1"/>
  <c r="CJ74" i="1"/>
  <c r="CL74" i="1"/>
  <c r="CP74" i="1"/>
  <c r="CR74" i="1"/>
  <c r="CT74" i="1"/>
  <c r="CF75" i="1"/>
  <c r="CH75" i="1"/>
  <c r="CJ75" i="1"/>
  <c r="CL75" i="1"/>
  <c r="CP75" i="1"/>
  <c r="CR75" i="1"/>
  <c r="CT75" i="1"/>
  <c r="CF76" i="1"/>
  <c r="CH76" i="1"/>
  <c r="CJ76" i="1"/>
  <c r="CL76" i="1"/>
  <c r="CP76" i="1"/>
  <c r="CR76" i="1"/>
  <c r="CT76" i="1"/>
  <c r="CF77" i="1"/>
  <c r="CH77" i="1"/>
  <c r="CJ77" i="1"/>
  <c r="CL77" i="1"/>
  <c r="CP77" i="1"/>
  <c r="CR77" i="1"/>
  <c r="CT77" i="1"/>
  <c r="CF78" i="1"/>
  <c r="CH78" i="1"/>
  <c r="CJ78" i="1"/>
  <c r="CL78" i="1"/>
  <c r="CP78" i="1"/>
  <c r="CR78" i="1"/>
  <c r="CT78" i="1"/>
  <c r="CI79" i="1"/>
  <c r="CK79" i="1"/>
  <c r="CM79" i="1"/>
  <c r="CQ79" i="1"/>
  <c r="CS79" i="1"/>
  <c r="CJ80" i="1"/>
  <c r="CL80" i="1"/>
  <c r="CP80" i="1"/>
  <c r="CR80" i="1"/>
  <c r="CT80" i="1"/>
  <c r="CI81" i="1"/>
  <c r="CK81" i="1"/>
  <c r="CM81" i="1"/>
  <c r="CQ81" i="1"/>
  <c r="CS81" i="1"/>
  <c r="CJ82" i="1"/>
  <c r="CL82" i="1"/>
  <c r="CP82" i="1"/>
  <c r="CR82" i="1"/>
  <c r="CT82" i="1"/>
  <c r="CM83" i="1"/>
  <c r="CN83" i="1" s="1"/>
  <c r="CO83" i="1" s="1"/>
  <c r="CQ83" i="1"/>
  <c r="CS83" i="1"/>
  <c r="CP84" i="1"/>
  <c r="CR84" i="1"/>
  <c r="CT84" i="1"/>
  <c r="CM85" i="1"/>
  <c r="CN85" i="1" s="1"/>
  <c r="CO85" i="1" s="1"/>
  <c r="CQ85" i="1"/>
  <c r="CS85" i="1"/>
  <c r="CP86" i="1"/>
  <c r="CR86" i="1"/>
  <c r="CT86" i="1"/>
  <c r="CM87" i="1"/>
  <c r="CN87" i="1" s="1"/>
  <c r="CO87" i="1" s="1"/>
  <c r="CQ87" i="1"/>
  <c r="CS87" i="1"/>
  <c r="CP88" i="1"/>
  <c r="CR88" i="1"/>
  <c r="CT88" i="1"/>
  <c r="CM89" i="1"/>
  <c r="CN89" i="1" s="1"/>
  <c r="CO89" i="1" s="1"/>
  <c r="CQ89" i="1"/>
  <c r="CS89" i="1"/>
  <c r="CP90" i="1"/>
  <c r="CR90" i="1"/>
  <c r="CT90" i="1"/>
  <c r="CT91" i="1"/>
  <c r="AF95" i="1"/>
  <c r="AN95" i="1"/>
  <c r="AR95" i="1"/>
  <c r="AV95" i="1"/>
  <c r="AZ95" i="1"/>
  <c r="BD95" i="1"/>
  <c r="BH95" i="1"/>
  <c r="BP95" i="1"/>
  <c r="BT95" i="1"/>
  <c r="BX95" i="1"/>
  <c r="CB95" i="1"/>
  <c r="CF95" i="1"/>
  <c r="CJ95" i="1"/>
  <c r="CR95" i="1"/>
  <c r="CV95" i="1"/>
  <c r="CU97" i="1"/>
  <c r="CS97" i="1"/>
  <c r="CQ97" i="1"/>
  <c r="CM97" i="1"/>
  <c r="CK97" i="1"/>
  <c r="CI97" i="1"/>
  <c r="CG97" i="1"/>
  <c r="CE97" i="1"/>
  <c r="CC97" i="1"/>
  <c r="BY97" i="1"/>
  <c r="BW97" i="1"/>
  <c r="BU97" i="1"/>
  <c r="BS97" i="1"/>
  <c r="BQ97" i="1"/>
  <c r="BO97" i="1"/>
  <c r="BK97" i="1"/>
  <c r="BI97" i="1"/>
  <c r="BG97" i="1"/>
  <c r="BE97" i="1"/>
  <c r="BC97" i="1"/>
  <c r="BA97" i="1"/>
  <c r="AW97" i="1"/>
  <c r="AU97" i="1"/>
  <c r="AS97" i="1"/>
  <c r="AQ97" i="1"/>
  <c r="AO97" i="1"/>
  <c r="AM97" i="1"/>
  <c r="AI97" i="1"/>
  <c r="AG97" i="1"/>
  <c r="AE97" i="1"/>
  <c r="AH97" i="1"/>
  <c r="AL97" i="1"/>
  <c r="AP97" i="1"/>
  <c r="AT97" i="1"/>
  <c r="BB97" i="1"/>
  <c r="BF97" i="1"/>
  <c r="BJ97" i="1"/>
  <c r="BN97" i="1"/>
  <c r="BR97" i="1"/>
  <c r="BV97" i="1"/>
  <c r="CD97" i="1"/>
  <c r="CH97" i="1"/>
  <c r="CL97" i="1"/>
  <c r="CP97" i="1"/>
  <c r="CT97" i="1"/>
  <c r="AF99" i="1"/>
  <c r="AN99" i="1"/>
  <c r="AR99" i="1"/>
  <c r="AV99" i="1"/>
  <c r="AZ99" i="1"/>
  <c r="BD99" i="1"/>
  <c r="BH99" i="1"/>
  <c r="BP99" i="1"/>
  <c r="BT99" i="1"/>
  <c r="BX99" i="1"/>
  <c r="CB99" i="1"/>
  <c r="CF99" i="1"/>
  <c r="CJ99" i="1"/>
  <c r="CR99" i="1"/>
  <c r="CV99" i="1"/>
  <c r="AF101" i="1"/>
  <c r="AH101" i="1"/>
  <c r="AL101" i="1"/>
  <c r="AN101" i="1"/>
  <c r="AP101" i="1"/>
  <c r="AR101" i="1"/>
  <c r="AT101" i="1"/>
  <c r="AV101" i="1"/>
  <c r="AZ101" i="1"/>
  <c r="BB101" i="1"/>
  <c r="BD101" i="1"/>
  <c r="BF101" i="1"/>
  <c r="BH101" i="1"/>
  <c r="BJ101" i="1"/>
  <c r="BN101" i="1"/>
  <c r="BP101" i="1"/>
  <c r="BR101" i="1"/>
  <c r="BT101" i="1"/>
  <c r="BV101" i="1"/>
  <c r="BX101" i="1"/>
  <c r="CB101" i="1"/>
  <c r="CD101" i="1"/>
  <c r="CF101" i="1"/>
  <c r="CH101" i="1"/>
  <c r="CJ101" i="1"/>
  <c r="CL101" i="1"/>
  <c r="CP101" i="1"/>
  <c r="CR101" i="1"/>
  <c r="CT101" i="1"/>
  <c r="CV101" i="1"/>
  <c r="AG104" i="1"/>
  <c r="AI104" i="1"/>
  <c r="AM104" i="1"/>
  <c r="AO104" i="1"/>
  <c r="AQ104" i="1"/>
  <c r="AS104" i="1"/>
  <c r="AU104" i="1"/>
  <c r="AW104" i="1"/>
  <c r="BA104" i="1"/>
  <c r="BC104" i="1"/>
  <c r="BE104" i="1"/>
  <c r="BG104" i="1"/>
  <c r="BI104" i="1"/>
  <c r="BK104" i="1"/>
  <c r="BO104" i="1"/>
  <c r="BQ104" i="1"/>
  <c r="BS104" i="1"/>
  <c r="BU104" i="1"/>
  <c r="BW104" i="1"/>
  <c r="BY104" i="1"/>
  <c r="CC104" i="1"/>
  <c r="CE104" i="1"/>
  <c r="CG104" i="1"/>
  <c r="CI104" i="1"/>
  <c r="CK104" i="1"/>
  <c r="CM104" i="1"/>
  <c r="CQ104" i="1"/>
  <c r="CS104" i="1"/>
  <c r="CU104" i="1"/>
  <c r="AG105" i="1"/>
  <c r="AI105" i="1"/>
  <c r="AM105" i="1"/>
  <c r="AO105" i="1"/>
  <c r="AQ105" i="1"/>
  <c r="AS105" i="1"/>
  <c r="AU105" i="1"/>
  <c r="AW105" i="1"/>
  <c r="BA105" i="1"/>
  <c r="BC105" i="1"/>
  <c r="BE105" i="1"/>
  <c r="BG105" i="1"/>
  <c r="BI105" i="1"/>
  <c r="BK105" i="1"/>
  <c r="BO105" i="1"/>
  <c r="BQ105" i="1"/>
  <c r="BS105" i="1"/>
  <c r="BU105" i="1"/>
  <c r="BW105" i="1"/>
  <c r="BY105" i="1"/>
  <c r="CC105" i="1"/>
  <c r="CE105" i="1"/>
  <c r="CG105" i="1"/>
  <c r="CI105" i="1"/>
  <c r="CK105" i="1"/>
  <c r="CM105" i="1"/>
  <c r="CQ105" i="1"/>
  <c r="CS105" i="1"/>
  <c r="CU105" i="1"/>
  <c r="AI106" i="1"/>
  <c r="AM106" i="1"/>
  <c r="AO106" i="1"/>
  <c r="AQ106" i="1"/>
  <c r="AS106" i="1"/>
  <c r="AU106" i="1"/>
  <c r="AW106" i="1"/>
  <c r="BA106" i="1"/>
  <c r="BC106" i="1"/>
  <c r="BE106" i="1"/>
  <c r="BG106" i="1"/>
  <c r="BI106" i="1"/>
  <c r="BK106" i="1"/>
  <c r="BO106" i="1"/>
  <c r="BQ106" i="1"/>
  <c r="BS106" i="1"/>
  <c r="BU106" i="1"/>
  <c r="BW106" i="1"/>
  <c r="BY106" i="1"/>
  <c r="CC106" i="1"/>
  <c r="CE106" i="1"/>
  <c r="CG106" i="1"/>
  <c r="CI106" i="1"/>
  <c r="CK106" i="1"/>
  <c r="CM106" i="1"/>
  <c r="CQ106" i="1"/>
  <c r="CS106" i="1"/>
  <c r="CU106" i="1"/>
  <c r="AI107" i="1"/>
  <c r="AM107" i="1"/>
  <c r="AO107" i="1"/>
  <c r="AQ107" i="1"/>
  <c r="AS107" i="1"/>
  <c r="AU107" i="1"/>
  <c r="AW107" i="1"/>
  <c r="BA107" i="1"/>
  <c r="BC107" i="1"/>
  <c r="BE107" i="1"/>
  <c r="BG107" i="1"/>
  <c r="BI107" i="1"/>
  <c r="BK107" i="1"/>
  <c r="BO107" i="1"/>
  <c r="BQ107" i="1"/>
  <c r="BS107" i="1"/>
  <c r="BU107" i="1"/>
  <c r="BW107" i="1"/>
  <c r="BY107" i="1"/>
  <c r="CC107" i="1"/>
  <c r="CE107" i="1"/>
  <c r="CG107" i="1"/>
  <c r="CI107" i="1"/>
  <c r="CK107" i="1"/>
  <c r="CM107" i="1"/>
  <c r="CQ107" i="1"/>
  <c r="CS107" i="1"/>
  <c r="CU107" i="1"/>
  <c r="CV108" i="1"/>
  <c r="CT108" i="1"/>
  <c r="CR108" i="1"/>
  <c r="CP108" i="1"/>
  <c r="CL108" i="1"/>
  <c r="CJ108" i="1"/>
  <c r="CH108" i="1"/>
  <c r="CF108" i="1"/>
  <c r="CD108" i="1"/>
  <c r="CB108" i="1"/>
  <c r="AI108" i="1"/>
  <c r="AM108" i="1"/>
  <c r="AO108" i="1"/>
  <c r="AQ108" i="1"/>
  <c r="AS108" i="1"/>
  <c r="AU108" i="1"/>
  <c r="AW108" i="1"/>
  <c r="BA108" i="1"/>
  <c r="BC108" i="1"/>
  <c r="BE108" i="1"/>
  <c r="BG108" i="1"/>
  <c r="BI108" i="1"/>
  <c r="BK108" i="1"/>
  <c r="BO108" i="1"/>
  <c r="BQ108" i="1"/>
  <c r="BS108" i="1"/>
  <c r="BU108" i="1"/>
  <c r="BW108" i="1"/>
  <c r="BY108" i="1"/>
  <c r="CC108" i="1"/>
  <c r="CG108" i="1"/>
  <c r="CK108" i="1"/>
  <c r="CS108" i="1"/>
  <c r="I186" i="1"/>
  <c r="AF94" i="1"/>
  <c r="AH94" i="1"/>
  <c r="AL94" i="1"/>
  <c r="AN94" i="1"/>
  <c r="AP94" i="1"/>
  <c r="AR94" i="1"/>
  <c r="AT94" i="1"/>
  <c r="AV94" i="1"/>
  <c r="AZ94" i="1"/>
  <c r="BB94" i="1"/>
  <c r="BD94" i="1"/>
  <c r="BF94" i="1"/>
  <c r="BH94" i="1"/>
  <c r="BJ94" i="1"/>
  <c r="BN94" i="1"/>
  <c r="BP94" i="1"/>
  <c r="BR94" i="1"/>
  <c r="BT94" i="1"/>
  <c r="BV94" i="1"/>
  <c r="BX94" i="1"/>
  <c r="CB94" i="1"/>
  <c r="CD94" i="1"/>
  <c r="CF94" i="1"/>
  <c r="CH94" i="1"/>
  <c r="CJ94" i="1"/>
  <c r="CL94" i="1"/>
  <c r="CP94" i="1"/>
  <c r="CR94" i="1"/>
  <c r="CT94" i="1"/>
  <c r="CV94" i="1"/>
  <c r="AF96" i="1"/>
  <c r="AJ96" i="1" s="1"/>
  <c r="AH96" i="1"/>
  <c r="AL96" i="1"/>
  <c r="AN96" i="1"/>
  <c r="AP96" i="1"/>
  <c r="AR96" i="1"/>
  <c r="AT96" i="1"/>
  <c r="AV96" i="1"/>
  <c r="AZ96" i="1"/>
  <c r="BB96" i="1"/>
  <c r="BD96" i="1"/>
  <c r="BF96" i="1"/>
  <c r="BH96" i="1"/>
  <c r="BJ96" i="1"/>
  <c r="BN96" i="1"/>
  <c r="BP96" i="1"/>
  <c r="BR96" i="1"/>
  <c r="BT96" i="1"/>
  <c r="BV96" i="1"/>
  <c r="BX96" i="1"/>
  <c r="CB96" i="1"/>
  <c r="CD96" i="1"/>
  <c r="CF96" i="1"/>
  <c r="CH96" i="1"/>
  <c r="CJ96" i="1"/>
  <c r="CL96" i="1"/>
  <c r="CP96" i="1"/>
  <c r="CR96" i="1"/>
  <c r="CT96" i="1"/>
  <c r="AF98" i="1"/>
  <c r="AH98" i="1"/>
  <c r="AL98" i="1"/>
  <c r="AN98" i="1"/>
  <c r="AP98" i="1"/>
  <c r="AR98" i="1"/>
  <c r="AT98" i="1"/>
  <c r="AV98" i="1"/>
  <c r="AZ98" i="1"/>
  <c r="BB98" i="1"/>
  <c r="BD98" i="1"/>
  <c r="BF98" i="1"/>
  <c r="BH98" i="1"/>
  <c r="BJ98" i="1"/>
  <c r="BN98" i="1"/>
  <c r="BP98" i="1"/>
  <c r="BR98" i="1"/>
  <c r="BT98" i="1"/>
  <c r="BV98" i="1"/>
  <c r="BX98" i="1"/>
  <c r="CB98" i="1"/>
  <c r="CD98" i="1"/>
  <c r="CF98" i="1"/>
  <c r="CH98" i="1"/>
  <c r="CJ98" i="1"/>
  <c r="CL98" i="1"/>
  <c r="CP98" i="1"/>
  <c r="CR98" i="1"/>
  <c r="CT98" i="1"/>
  <c r="AF100" i="1"/>
  <c r="AJ100" i="1" s="1"/>
  <c r="AH100" i="1"/>
  <c r="AL100" i="1"/>
  <c r="AN100" i="1"/>
  <c r="AP100" i="1"/>
  <c r="AR100" i="1"/>
  <c r="AT100" i="1"/>
  <c r="AV100" i="1"/>
  <c r="AZ100" i="1"/>
  <c r="BB100" i="1"/>
  <c r="BD100" i="1"/>
  <c r="BF100" i="1"/>
  <c r="BH100" i="1"/>
  <c r="BJ100" i="1"/>
  <c r="BN100" i="1"/>
  <c r="BP100" i="1"/>
  <c r="BR100" i="1"/>
  <c r="BT100" i="1"/>
  <c r="BV100" i="1"/>
  <c r="BX100" i="1"/>
  <c r="CB100" i="1"/>
  <c r="CD100" i="1"/>
  <c r="CF100" i="1"/>
  <c r="CH100" i="1"/>
  <c r="CJ100" i="1"/>
  <c r="CL100" i="1"/>
  <c r="CP100" i="1"/>
  <c r="CR100" i="1"/>
  <c r="CT100" i="1"/>
  <c r="AE101" i="1"/>
  <c r="AG101" i="1"/>
  <c r="AI101" i="1"/>
  <c r="AM101" i="1"/>
  <c r="AO101" i="1"/>
  <c r="AQ101" i="1"/>
  <c r="AS101" i="1"/>
  <c r="AU101" i="1"/>
  <c r="AW101" i="1"/>
  <c r="BA101" i="1"/>
  <c r="BC101" i="1"/>
  <c r="BE101" i="1"/>
  <c r="BG101" i="1"/>
  <c r="BI101" i="1"/>
  <c r="BK101" i="1"/>
  <c r="BO101" i="1"/>
  <c r="BQ101" i="1"/>
  <c r="BS101" i="1"/>
  <c r="BU101" i="1"/>
  <c r="BW101" i="1"/>
  <c r="BY101" i="1"/>
  <c r="CC101" i="1"/>
  <c r="CE101" i="1"/>
  <c r="CG101" i="1"/>
  <c r="CI101" i="1"/>
  <c r="CK101" i="1"/>
  <c r="CM101" i="1"/>
  <c r="CQ101" i="1"/>
  <c r="CS101" i="1"/>
  <c r="AG102" i="1"/>
  <c r="AJ102" i="1" s="1"/>
  <c r="AI102" i="1"/>
  <c r="AM102" i="1"/>
  <c r="AO102" i="1"/>
  <c r="AQ102" i="1"/>
  <c r="AS102" i="1"/>
  <c r="AU102" i="1"/>
  <c r="AW102" i="1"/>
  <c r="BA102" i="1"/>
  <c r="BC102" i="1"/>
  <c r="BE102" i="1"/>
  <c r="BG102" i="1"/>
  <c r="BI102" i="1"/>
  <c r="BK102" i="1"/>
  <c r="BO102" i="1"/>
  <c r="BQ102" i="1"/>
  <c r="BS102" i="1"/>
  <c r="BU102" i="1"/>
  <c r="BW102" i="1"/>
  <c r="BY102" i="1"/>
  <c r="CC102" i="1"/>
  <c r="CE102" i="1"/>
  <c r="CG102" i="1"/>
  <c r="CI102" i="1"/>
  <c r="CK102" i="1"/>
  <c r="CM102" i="1"/>
  <c r="CQ102" i="1"/>
  <c r="DB102" i="1" s="1"/>
  <c r="CS102" i="1"/>
  <c r="AG103" i="1"/>
  <c r="AK103" i="1" s="1"/>
  <c r="AI103" i="1"/>
  <c r="AL103" i="1"/>
  <c r="AN103" i="1"/>
  <c r="AP103" i="1"/>
  <c r="AR103" i="1"/>
  <c r="AT103" i="1"/>
  <c r="AV103" i="1"/>
  <c r="AZ103" i="1"/>
  <c r="BB103" i="1"/>
  <c r="BD103" i="1"/>
  <c r="BF103" i="1"/>
  <c r="BH103" i="1"/>
  <c r="BJ103" i="1"/>
  <c r="BN103" i="1"/>
  <c r="BP103" i="1"/>
  <c r="BR103" i="1"/>
  <c r="BT103" i="1"/>
  <c r="BV103" i="1"/>
  <c r="BX103" i="1"/>
  <c r="CB103" i="1"/>
  <c r="CD103" i="1"/>
  <c r="CF103" i="1"/>
  <c r="CH103" i="1"/>
  <c r="CJ103" i="1"/>
  <c r="CL103" i="1"/>
  <c r="CP103" i="1"/>
  <c r="CR103" i="1"/>
  <c r="CT103" i="1"/>
  <c r="AF104" i="1"/>
  <c r="AH104" i="1"/>
  <c r="AL104" i="1"/>
  <c r="AN104" i="1"/>
  <c r="AP104" i="1"/>
  <c r="AR104" i="1"/>
  <c r="AT104" i="1"/>
  <c r="AV104" i="1"/>
  <c r="AZ104" i="1"/>
  <c r="BB104" i="1"/>
  <c r="BD104" i="1"/>
  <c r="BF104" i="1"/>
  <c r="BH104" i="1"/>
  <c r="BJ104" i="1"/>
  <c r="BN104" i="1"/>
  <c r="BP104" i="1"/>
  <c r="BR104" i="1"/>
  <c r="BT104" i="1"/>
  <c r="BV104" i="1"/>
  <c r="BX104" i="1"/>
  <c r="CB104" i="1"/>
  <c r="CD104" i="1"/>
  <c r="CF104" i="1"/>
  <c r="CH104" i="1"/>
  <c r="CJ104" i="1"/>
  <c r="CL104" i="1"/>
  <c r="CP104" i="1"/>
  <c r="CR104" i="1"/>
  <c r="CT104" i="1"/>
  <c r="AF105" i="1"/>
  <c r="AH105" i="1"/>
  <c r="AL105" i="1"/>
  <c r="AN105" i="1"/>
  <c r="AP105" i="1"/>
  <c r="AR105" i="1"/>
  <c r="AT105" i="1"/>
  <c r="AV105" i="1"/>
  <c r="AZ105" i="1"/>
  <c r="BB105" i="1"/>
  <c r="BD105" i="1"/>
  <c r="BF105" i="1"/>
  <c r="BH105" i="1"/>
  <c r="BJ105" i="1"/>
  <c r="BN105" i="1"/>
  <c r="BP105" i="1"/>
  <c r="BR105" i="1"/>
  <c r="BT105" i="1"/>
  <c r="BV105" i="1"/>
  <c r="BX105" i="1"/>
  <c r="CB105" i="1"/>
  <c r="CD105" i="1"/>
  <c r="CF105" i="1"/>
  <c r="CH105" i="1"/>
  <c r="CJ105" i="1"/>
  <c r="CL105" i="1"/>
  <c r="CP105" i="1"/>
  <c r="CR105" i="1"/>
  <c r="CT105" i="1"/>
  <c r="AL106" i="1"/>
  <c r="AN106" i="1"/>
  <c r="AP106" i="1"/>
  <c r="AR106" i="1"/>
  <c r="AT106" i="1"/>
  <c r="AV106" i="1"/>
  <c r="AZ106" i="1"/>
  <c r="BB106" i="1"/>
  <c r="BD106" i="1"/>
  <c r="BF106" i="1"/>
  <c r="BH106" i="1"/>
  <c r="BJ106" i="1"/>
  <c r="BN106" i="1"/>
  <c r="BP106" i="1"/>
  <c r="BR106" i="1"/>
  <c r="BT106" i="1"/>
  <c r="BV106" i="1"/>
  <c r="BX106" i="1"/>
  <c r="CB106" i="1"/>
  <c r="CD106" i="1"/>
  <c r="CF106" i="1"/>
  <c r="CH106" i="1"/>
  <c r="CJ106" i="1"/>
  <c r="CL106" i="1"/>
  <c r="CP106" i="1"/>
  <c r="CR106" i="1"/>
  <c r="CT106" i="1"/>
  <c r="AL107" i="1"/>
  <c r="AN107" i="1"/>
  <c r="AP107" i="1"/>
  <c r="AR107" i="1"/>
  <c r="AT107" i="1"/>
  <c r="AV107" i="1"/>
  <c r="AZ107" i="1"/>
  <c r="BB107" i="1"/>
  <c r="BD107" i="1"/>
  <c r="BF107" i="1"/>
  <c r="BH107" i="1"/>
  <c r="BJ107" i="1"/>
  <c r="BN107" i="1"/>
  <c r="BP107" i="1"/>
  <c r="BR107" i="1"/>
  <c r="BT107" i="1"/>
  <c r="BV107" i="1"/>
  <c r="BX107" i="1"/>
  <c r="CB107" i="1"/>
  <c r="CD107" i="1"/>
  <c r="CF107" i="1"/>
  <c r="CH107" i="1"/>
  <c r="CJ107" i="1"/>
  <c r="CL107" i="1"/>
  <c r="CP107" i="1"/>
  <c r="CR107" i="1"/>
  <c r="CT107" i="1"/>
  <c r="AL108" i="1"/>
  <c r="AN108" i="1"/>
  <c r="AP108" i="1"/>
  <c r="AR108" i="1"/>
  <c r="AT108" i="1"/>
  <c r="AV108" i="1"/>
  <c r="AZ108" i="1"/>
  <c r="BB108" i="1"/>
  <c r="BD108" i="1"/>
  <c r="BF108" i="1"/>
  <c r="BH108" i="1"/>
  <c r="BJ108" i="1"/>
  <c r="BN108" i="1"/>
  <c r="BP108" i="1"/>
  <c r="BR108" i="1"/>
  <c r="BT108" i="1"/>
  <c r="BV108" i="1"/>
  <c r="BX108" i="1"/>
  <c r="CE108" i="1"/>
  <c r="CI108" i="1"/>
  <c r="CM108" i="1"/>
  <c r="CQ108" i="1"/>
  <c r="CU108" i="1"/>
  <c r="CV109" i="1"/>
  <c r="CT109" i="1"/>
  <c r="CR109" i="1"/>
  <c r="CP109" i="1"/>
  <c r="CL109" i="1"/>
  <c r="CJ109" i="1"/>
  <c r="CH109" i="1"/>
  <c r="CF109" i="1"/>
  <c r="CD109" i="1"/>
  <c r="CB109" i="1"/>
  <c r="BX109" i="1"/>
  <c r="BV109" i="1"/>
  <c r="BT109" i="1"/>
  <c r="BR109" i="1"/>
  <c r="BP109" i="1"/>
  <c r="BN109" i="1"/>
  <c r="BJ109" i="1"/>
  <c r="BH109" i="1"/>
  <c r="BF109" i="1"/>
  <c r="BD109" i="1"/>
  <c r="BB109" i="1"/>
  <c r="AZ109" i="1"/>
  <c r="AV109" i="1"/>
  <c r="AT109" i="1"/>
  <c r="AR109" i="1"/>
  <c r="AP109" i="1"/>
  <c r="AN109" i="1"/>
  <c r="AL109" i="1"/>
  <c r="AI109" i="1"/>
  <c r="AM109" i="1"/>
  <c r="AQ109" i="1"/>
  <c r="AU109" i="1"/>
  <c r="BC109" i="1"/>
  <c r="BG109" i="1"/>
  <c r="BK109" i="1"/>
  <c r="BO109" i="1"/>
  <c r="BS109" i="1"/>
  <c r="BW109" i="1"/>
  <c r="CE109" i="1"/>
  <c r="CI109" i="1"/>
  <c r="CM109" i="1"/>
  <c r="CQ109" i="1"/>
  <c r="CU109" i="1"/>
  <c r="CV110" i="1"/>
  <c r="CT110" i="1"/>
  <c r="CR110" i="1"/>
  <c r="CP110" i="1"/>
  <c r="CL110" i="1"/>
  <c r="CJ110" i="1"/>
  <c r="CH110" i="1"/>
  <c r="CF110" i="1"/>
  <c r="CD110" i="1"/>
  <c r="CB110" i="1"/>
  <c r="BX110" i="1"/>
  <c r="BV110" i="1"/>
  <c r="BT110" i="1"/>
  <c r="BR110" i="1"/>
  <c r="BP110" i="1"/>
  <c r="BN110" i="1"/>
  <c r="BJ110" i="1"/>
  <c r="BH110" i="1"/>
  <c r="BF110" i="1"/>
  <c r="BD110" i="1"/>
  <c r="BB110" i="1"/>
  <c r="AZ110" i="1"/>
  <c r="AV110" i="1"/>
  <c r="AT110" i="1"/>
  <c r="AR110" i="1"/>
  <c r="AP110" i="1"/>
  <c r="AN110" i="1"/>
  <c r="AL110" i="1"/>
  <c r="AI110" i="1"/>
  <c r="AM110" i="1"/>
  <c r="AQ110" i="1"/>
  <c r="AU110" i="1"/>
  <c r="BC110" i="1"/>
  <c r="BG110" i="1"/>
  <c r="BK110" i="1"/>
  <c r="BO110" i="1"/>
  <c r="BS110" i="1"/>
  <c r="BW110" i="1"/>
  <c r="CE110" i="1"/>
  <c r="CI110" i="1"/>
  <c r="CM110" i="1"/>
  <c r="CQ110" i="1"/>
  <c r="CU110" i="1"/>
  <c r="CV111" i="1"/>
  <c r="CT111" i="1"/>
  <c r="CR111" i="1"/>
  <c r="CP111" i="1"/>
  <c r="CL111" i="1"/>
  <c r="CJ111" i="1"/>
  <c r="CH111" i="1"/>
  <c r="CF111" i="1"/>
  <c r="CD111" i="1"/>
  <c r="CB111" i="1"/>
  <c r="BX111" i="1"/>
  <c r="BV111" i="1"/>
  <c r="BT111" i="1"/>
  <c r="BR111" i="1"/>
  <c r="BP111" i="1"/>
  <c r="BN111" i="1"/>
  <c r="BJ111" i="1"/>
  <c r="BH111" i="1"/>
  <c r="BF111" i="1"/>
  <c r="BD111" i="1"/>
  <c r="BB111" i="1"/>
  <c r="AZ111" i="1"/>
  <c r="AV111" i="1"/>
  <c r="AT111" i="1"/>
  <c r="AR111" i="1"/>
  <c r="AP111" i="1"/>
  <c r="AN111" i="1"/>
  <c r="AL111" i="1"/>
  <c r="AI111" i="1"/>
  <c r="AM111" i="1"/>
  <c r="AQ111" i="1"/>
  <c r="AU111" i="1"/>
  <c r="BC111" i="1"/>
  <c r="BG111" i="1"/>
  <c r="BK111" i="1"/>
  <c r="BO111" i="1"/>
  <c r="BS111" i="1"/>
  <c r="BW111" i="1"/>
  <c r="CE111" i="1"/>
  <c r="CI111" i="1"/>
  <c r="CM111" i="1"/>
  <c r="CQ111" i="1"/>
  <c r="CU111" i="1"/>
  <c r="CV112" i="1"/>
  <c r="CT112" i="1"/>
  <c r="CR112" i="1"/>
  <c r="CP112" i="1"/>
  <c r="CL112" i="1"/>
  <c r="CJ112" i="1"/>
  <c r="CH112" i="1"/>
  <c r="CF112" i="1"/>
  <c r="CD112" i="1"/>
  <c r="CB112" i="1"/>
  <c r="BX112" i="1"/>
  <c r="BV112" i="1"/>
  <c r="BT112" i="1"/>
  <c r="BR112" i="1"/>
  <c r="BP112" i="1"/>
  <c r="BN112" i="1"/>
  <c r="BJ112" i="1"/>
  <c r="BH112" i="1"/>
  <c r="BF112" i="1"/>
  <c r="BD112" i="1"/>
  <c r="BB112" i="1"/>
  <c r="AZ112" i="1"/>
  <c r="AV112" i="1"/>
  <c r="AT112" i="1"/>
  <c r="AR112" i="1"/>
  <c r="AP112" i="1"/>
  <c r="AN112" i="1"/>
  <c r="AL112" i="1"/>
  <c r="AI112" i="1"/>
  <c r="AM112" i="1"/>
  <c r="AQ112" i="1"/>
  <c r="AU112" i="1"/>
  <c r="BC112" i="1"/>
  <c r="BG112" i="1"/>
  <c r="BK112" i="1"/>
  <c r="BO112" i="1"/>
  <c r="BS112" i="1"/>
  <c r="BW112" i="1"/>
  <c r="CE112" i="1"/>
  <c r="CI112" i="1"/>
  <c r="CM112" i="1"/>
  <c r="CQ112" i="1"/>
  <c r="CU112" i="1"/>
  <c r="CU113" i="1"/>
  <c r="CS113" i="1"/>
  <c r="CQ113" i="1"/>
  <c r="CM113" i="1"/>
  <c r="CK113" i="1"/>
  <c r="CI113" i="1"/>
  <c r="CG113" i="1"/>
  <c r="CE113" i="1"/>
  <c r="CC113" i="1"/>
  <c r="BY113" i="1"/>
  <c r="BW113" i="1"/>
  <c r="BU113" i="1"/>
  <c r="BS113" i="1"/>
  <c r="BQ113" i="1"/>
  <c r="BO113" i="1"/>
  <c r="BK113" i="1"/>
  <c r="BI113" i="1"/>
  <c r="BG113" i="1"/>
  <c r="BE113" i="1"/>
  <c r="BC113" i="1"/>
  <c r="BA113" i="1"/>
  <c r="AW113" i="1"/>
  <c r="AU113" i="1"/>
  <c r="AT113" i="1"/>
  <c r="BB113" i="1"/>
  <c r="BF113" i="1"/>
  <c r="BJ113" i="1"/>
  <c r="BN113" i="1"/>
  <c r="BR113" i="1"/>
  <c r="BV113" i="1"/>
  <c r="CD113" i="1"/>
  <c r="CH113" i="1"/>
  <c r="CL113" i="1"/>
  <c r="CP113" i="1"/>
  <c r="CT113" i="1"/>
  <c r="CU115" i="1"/>
  <c r="CS115" i="1"/>
  <c r="CQ115" i="1"/>
  <c r="CM115" i="1"/>
  <c r="CK115" i="1"/>
  <c r="CI115" i="1"/>
  <c r="CG115" i="1"/>
  <c r="CE115" i="1"/>
  <c r="CC115" i="1"/>
  <c r="BY115" i="1"/>
  <c r="BW115" i="1"/>
  <c r="BU115" i="1"/>
  <c r="BS115" i="1"/>
  <c r="BQ115" i="1"/>
  <c r="BO115" i="1"/>
  <c r="BK115" i="1"/>
  <c r="BI115" i="1"/>
  <c r="BG115" i="1"/>
  <c r="BE115" i="1"/>
  <c r="BC115" i="1"/>
  <c r="BA115" i="1"/>
  <c r="AW115" i="1"/>
  <c r="AU115" i="1"/>
  <c r="AT115" i="1"/>
  <c r="BB115" i="1"/>
  <c r="BF115" i="1"/>
  <c r="BJ115" i="1"/>
  <c r="BN115" i="1"/>
  <c r="BR115" i="1"/>
  <c r="BV115" i="1"/>
  <c r="CD115" i="1"/>
  <c r="CH115" i="1"/>
  <c r="CL115" i="1"/>
  <c r="CP115" i="1"/>
  <c r="CT115" i="1"/>
  <c r="CU117" i="1"/>
  <c r="CS117" i="1"/>
  <c r="CQ117" i="1"/>
  <c r="CM117" i="1"/>
  <c r="CK117" i="1"/>
  <c r="CI117" i="1"/>
  <c r="CG117" i="1"/>
  <c r="CE117" i="1"/>
  <c r="CC117" i="1"/>
  <c r="BY117" i="1"/>
  <c r="BW117" i="1"/>
  <c r="BU117" i="1"/>
  <c r="BS117" i="1"/>
  <c r="BQ117" i="1"/>
  <c r="BO117" i="1"/>
  <c r="BK117" i="1"/>
  <c r="BI117" i="1"/>
  <c r="BG117" i="1"/>
  <c r="BE117" i="1"/>
  <c r="BC117" i="1"/>
  <c r="BA117" i="1"/>
  <c r="AW117" i="1"/>
  <c r="AU117" i="1"/>
  <c r="CV117" i="1"/>
  <c r="CT117" i="1"/>
  <c r="CR117" i="1"/>
  <c r="CP117" i="1"/>
  <c r="CL117" i="1"/>
  <c r="CJ117" i="1"/>
  <c r="CH117" i="1"/>
  <c r="CF117" i="1"/>
  <c r="CD117" i="1"/>
  <c r="CB117" i="1"/>
  <c r="BX117" i="1"/>
  <c r="BV117" i="1"/>
  <c r="BT117" i="1"/>
  <c r="BR117" i="1"/>
  <c r="BP117" i="1"/>
  <c r="BN117" i="1"/>
  <c r="BJ117" i="1"/>
  <c r="BH117" i="1"/>
  <c r="BF117" i="1"/>
  <c r="BD117" i="1"/>
  <c r="BB117" i="1"/>
  <c r="AZ117" i="1"/>
  <c r="AV117" i="1"/>
  <c r="AT117" i="1"/>
  <c r="AZ119" i="1"/>
  <c r="BB119" i="1"/>
  <c r="BD119" i="1"/>
  <c r="BF119" i="1"/>
  <c r="BH119" i="1"/>
  <c r="BJ119" i="1"/>
  <c r="BN119" i="1"/>
  <c r="BP119" i="1"/>
  <c r="BR119" i="1"/>
  <c r="BT119" i="1"/>
  <c r="BV119" i="1"/>
  <c r="BX119" i="1"/>
  <c r="CB119" i="1"/>
  <c r="CD119" i="1"/>
  <c r="CF119" i="1"/>
  <c r="CH119" i="1"/>
  <c r="CJ119" i="1"/>
  <c r="CL119" i="1"/>
  <c r="CP119" i="1"/>
  <c r="CR119" i="1"/>
  <c r="CT119" i="1"/>
  <c r="CV119" i="1"/>
  <c r="AY120" i="1"/>
  <c r="AZ121" i="1"/>
  <c r="BB121" i="1"/>
  <c r="BD121" i="1"/>
  <c r="BF121" i="1"/>
  <c r="BH121" i="1"/>
  <c r="BJ121" i="1"/>
  <c r="BN121" i="1"/>
  <c r="BP121" i="1"/>
  <c r="BR121" i="1"/>
  <c r="BT121" i="1"/>
  <c r="BV121" i="1"/>
  <c r="BX121" i="1"/>
  <c r="CB121" i="1"/>
  <c r="CD121" i="1"/>
  <c r="CF121" i="1"/>
  <c r="CH121" i="1"/>
  <c r="CJ121" i="1"/>
  <c r="CL121" i="1"/>
  <c r="CP121" i="1"/>
  <c r="CR121" i="1"/>
  <c r="CT121" i="1"/>
  <c r="CV121" i="1"/>
  <c r="AY122" i="1"/>
  <c r="AZ123" i="1"/>
  <c r="BB123" i="1"/>
  <c r="BD123" i="1"/>
  <c r="BF123" i="1"/>
  <c r="BH123" i="1"/>
  <c r="BJ123" i="1"/>
  <c r="BN123" i="1"/>
  <c r="BP123" i="1"/>
  <c r="BR123" i="1"/>
  <c r="BT123" i="1"/>
  <c r="BV123" i="1"/>
  <c r="BX123" i="1"/>
  <c r="CB123" i="1"/>
  <c r="CD123" i="1"/>
  <c r="CF123" i="1"/>
  <c r="CH123" i="1"/>
  <c r="CJ123" i="1"/>
  <c r="CL123" i="1"/>
  <c r="CP123" i="1"/>
  <c r="CR123" i="1"/>
  <c r="CT123" i="1"/>
  <c r="CV123" i="1"/>
  <c r="AY124" i="1"/>
  <c r="CU125" i="1"/>
  <c r="CS125" i="1"/>
  <c r="CQ125" i="1"/>
  <c r="CM125" i="1"/>
  <c r="CK125" i="1"/>
  <c r="CI125" i="1"/>
  <c r="CG125" i="1"/>
  <c r="CE125" i="1"/>
  <c r="CC125" i="1"/>
  <c r="BY125" i="1"/>
  <c r="BW125" i="1"/>
  <c r="BU125" i="1"/>
  <c r="BS125" i="1"/>
  <c r="BQ125" i="1"/>
  <c r="BO125" i="1"/>
  <c r="BK125" i="1"/>
  <c r="BI125" i="1"/>
  <c r="BG125" i="1"/>
  <c r="BE125" i="1"/>
  <c r="BC125" i="1"/>
  <c r="BA125" i="1"/>
  <c r="AZ125" i="1"/>
  <c r="BD125" i="1"/>
  <c r="BH125" i="1"/>
  <c r="BP125" i="1"/>
  <c r="BT125" i="1"/>
  <c r="BX125" i="1"/>
  <c r="CB125" i="1"/>
  <c r="CF125" i="1"/>
  <c r="CJ125" i="1"/>
  <c r="CR125" i="1"/>
  <c r="CV125" i="1"/>
  <c r="CV129" i="1"/>
  <c r="CT129" i="1"/>
  <c r="CR129" i="1"/>
  <c r="CP129" i="1"/>
  <c r="CL129" i="1"/>
  <c r="CJ129" i="1"/>
  <c r="CH129" i="1"/>
  <c r="CF129" i="1"/>
  <c r="CD129" i="1"/>
  <c r="CB129" i="1"/>
  <c r="BX129" i="1"/>
  <c r="BV129" i="1"/>
  <c r="BT129" i="1"/>
  <c r="BR129" i="1"/>
  <c r="BP129" i="1"/>
  <c r="BN129" i="1"/>
  <c r="BJ129" i="1"/>
  <c r="BQ129" i="1"/>
  <c r="BU129" i="1"/>
  <c r="BY129" i="1"/>
  <c r="CC129" i="1"/>
  <c r="CG129" i="1"/>
  <c r="CK129" i="1"/>
  <c r="CS129" i="1"/>
  <c r="AT114" i="1"/>
  <c r="AV114" i="1"/>
  <c r="AZ114" i="1"/>
  <c r="BB114" i="1"/>
  <c r="BD114" i="1"/>
  <c r="BF114" i="1"/>
  <c r="BH114" i="1"/>
  <c r="BJ114" i="1"/>
  <c r="BN114" i="1"/>
  <c r="BP114" i="1"/>
  <c r="BR114" i="1"/>
  <c r="BT114" i="1"/>
  <c r="BV114" i="1"/>
  <c r="BX114" i="1"/>
  <c r="CB114" i="1"/>
  <c r="CD114" i="1"/>
  <c r="CF114" i="1"/>
  <c r="CH114" i="1"/>
  <c r="CJ114" i="1"/>
  <c r="CL114" i="1"/>
  <c r="CP114" i="1"/>
  <c r="CR114" i="1"/>
  <c r="CT114" i="1"/>
  <c r="AT116" i="1"/>
  <c r="AV116" i="1"/>
  <c r="AZ116" i="1"/>
  <c r="BB116" i="1"/>
  <c r="BD116" i="1"/>
  <c r="BF116" i="1"/>
  <c r="BH116" i="1"/>
  <c r="BJ116" i="1"/>
  <c r="BN116" i="1"/>
  <c r="BP116" i="1"/>
  <c r="BR116" i="1"/>
  <c r="BT116" i="1"/>
  <c r="BV116" i="1"/>
  <c r="BX116" i="1"/>
  <c r="CB116" i="1"/>
  <c r="CD116" i="1"/>
  <c r="CF116" i="1"/>
  <c r="CH116" i="1"/>
  <c r="CJ116" i="1"/>
  <c r="CL116" i="1"/>
  <c r="CP116" i="1"/>
  <c r="CR116" i="1"/>
  <c r="CT116" i="1"/>
  <c r="AT118" i="1"/>
  <c r="AV118" i="1"/>
  <c r="AZ118" i="1"/>
  <c r="BB118" i="1"/>
  <c r="BD118" i="1"/>
  <c r="BF118" i="1"/>
  <c r="BH118" i="1"/>
  <c r="BJ118" i="1"/>
  <c r="BN118" i="1"/>
  <c r="BP118" i="1"/>
  <c r="BR118" i="1"/>
  <c r="BT118" i="1"/>
  <c r="BV118" i="1"/>
  <c r="BX118" i="1"/>
  <c r="CB118" i="1"/>
  <c r="CD118" i="1"/>
  <c r="CF118" i="1"/>
  <c r="CH118" i="1"/>
  <c r="CJ118" i="1"/>
  <c r="CL118" i="1"/>
  <c r="CP118" i="1"/>
  <c r="CR118" i="1"/>
  <c r="CT118" i="1"/>
  <c r="AW119" i="1"/>
  <c r="BA119" i="1"/>
  <c r="BC119" i="1"/>
  <c r="BE119" i="1"/>
  <c r="BG119" i="1"/>
  <c r="BI119" i="1"/>
  <c r="BK119" i="1"/>
  <c r="BO119" i="1"/>
  <c r="BQ119" i="1"/>
  <c r="BS119" i="1"/>
  <c r="BU119" i="1"/>
  <c r="BW119" i="1"/>
  <c r="BY119" i="1"/>
  <c r="CC119" i="1"/>
  <c r="CE119" i="1"/>
  <c r="CG119" i="1"/>
  <c r="CI119" i="1"/>
  <c r="CK119" i="1"/>
  <c r="CM119" i="1"/>
  <c r="CQ119" i="1"/>
  <c r="CS119" i="1"/>
  <c r="AZ120" i="1"/>
  <c r="BB120" i="1"/>
  <c r="BD120" i="1"/>
  <c r="BF120" i="1"/>
  <c r="BH120" i="1"/>
  <c r="BJ120" i="1"/>
  <c r="BN120" i="1"/>
  <c r="BP120" i="1"/>
  <c r="BR120" i="1"/>
  <c r="BT120" i="1"/>
  <c r="BV120" i="1"/>
  <c r="BX120" i="1"/>
  <c r="CB120" i="1"/>
  <c r="CD120" i="1"/>
  <c r="CF120" i="1"/>
  <c r="CH120" i="1"/>
  <c r="CJ120" i="1"/>
  <c r="CL120" i="1"/>
  <c r="CP120" i="1"/>
  <c r="CR120" i="1"/>
  <c r="CT120" i="1"/>
  <c r="AW121" i="1"/>
  <c r="BA121" i="1"/>
  <c r="BC121" i="1"/>
  <c r="BE121" i="1"/>
  <c r="BG121" i="1"/>
  <c r="BI121" i="1"/>
  <c r="BK121" i="1"/>
  <c r="BO121" i="1"/>
  <c r="BQ121" i="1"/>
  <c r="BS121" i="1"/>
  <c r="BU121" i="1"/>
  <c r="BW121" i="1"/>
  <c r="BY121" i="1"/>
  <c r="CC121" i="1"/>
  <c r="CE121" i="1"/>
  <c r="CG121" i="1"/>
  <c r="CI121" i="1"/>
  <c r="CK121" i="1"/>
  <c r="CM121" i="1"/>
  <c r="CQ121" i="1"/>
  <c r="CS121" i="1"/>
  <c r="AZ122" i="1"/>
  <c r="BB122" i="1"/>
  <c r="BD122" i="1"/>
  <c r="BF122" i="1"/>
  <c r="BH122" i="1"/>
  <c r="BJ122" i="1"/>
  <c r="BN122" i="1"/>
  <c r="BP122" i="1"/>
  <c r="BR122" i="1"/>
  <c r="BT122" i="1"/>
  <c r="BV122" i="1"/>
  <c r="BX122" i="1"/>
  <c r="CB122" i="1"/>
  <c r="CD122" i="1"/>
  <c r="CF122" i="1"/>
  <c r="CH122" i="1"/>
  <c r="CJ122" i="1"/>
  <c r="CL122" i="1"/>
  <c r="CP122" i="1"/>
  <c r="CR122" i="1"/>
  <c r="CT122" i="1"/>
  <c r="AW123" i="1"/>
  <c r="BA123" i="1"/>
  <c r="BC123" i="1"/>
  <c r="BE123" i="1"/>
  <c r="BG123" i="1"/>
  <c r="BI123" i="1"/>
  <c r="BK123" i="1"/>
  <c r="BO123" i="1"/>
  <c r="BQ123" i="1"/>
  <c r="BS123" i="1"/>
  <c r="BU123" i="1"/>
  <c r="BW123" i="1"/>
  <c r="BY123" i="1"/>
  <c r="CC123" i="1"/>
  <c r="CE123" i="1"/>
  <c r="CG123" i="1"/>
  <c r="CI123" i="1"/>
  <c r="CK123" i="1"/>
  <c r="CM123" i="1"/>
  <c r="CQ123" i="1"/>
  <c r="CS123" i="1"/>
  <c r="AZ124" i="1"/>
  <c r="BB124" i="1"/>
  <c r="BD124" i="1"/>
  <c r="BF124" i="1"/>
  <c r="BH124" i="1"/>
  <c r="BJ124" i="1"/>
  <c r="BN124" i="1"/>
  <c r="BP124" i="1"/>
  <c r="BR124" i="1"/>
  <c r="BT124" i="1"/>
  <c r="BV124" i="1"/>
  <c r="BX124" i="1"/>
  <c r="CB124" i="1"/>
  <c r="CD124" i="1"/>
  <c r="CF124" i="1"/>
  <c r="CH124" i="1"/>
  <c r="CJ124" i="1"/>
  <c r="CL124" i="1"/>
  <c r="CP124" i="1"/>
  <c r="CR124" i="1"/>
  <c r="CT124" i="1"/>
  <c r="AW125" i="1"/>
  <c r="BB125" i="1"/>
  <c r="BF125" i="1"/>
  <c r="BJ125" i="1"/>
  <c r="BN125" i="1"/>
  <c r="BR125" i="1"/>
  <c r="BV125" i="1"/>
  <c r="CD125" i="1"/>
  <c r="CH125" i="1"/>
  <c r="CL125" i="1"/>
  <c r="CP125" i="1"/>
  <c r="CT125" i="1"/>
  <c r="CV127" i="1"/>
  <c r="CT127" i="1"/>
  <c r="CR127" i="1"/>
  <c r="CP127" i="1"/>
  <c r="CL127" i="1"/>
  <c r="CJ127" i="1"/>
  <c r="CH127" i="1"/>
  <c r="CF127" i="1"/>
  <c r="CD127" i="1"/>
  <c r="CB127" i="1"/>
  <c r="BX127" i="1"/>
  <c r="BV127" i="1"/>
  <c r="BT127" i="1"/>
  <c r="BR127" i="1"/>
  <c r="BP127" i="1"/>
  <c r="BN127" i="1"/>
  <c r="BJ127" i="1"/>
  <c r="BH127" i="1"/>
  <c r="BF127" i="1"/>
  <c r="BD127" i="1"/>
  <c r="BC127" i="1"/>
  <c r="BG127" i="1"/>
  <c r="BK127" i="1"/>
  <c r="BO127" i="1"/>
  <c r="BS127" i="1"/>
  <c r="BW127" i="1"/>
  <c r="CE127" i="1"/>
  <c r="CI127" i="1"/>
  <c r="CM127" i="1"/>
  <c r="CQ127" i="1"/>
  <c r="CU127" i="1"/>
  <c r="CV128" i="1"/>
  <c r="CT128" i="1"/>
  <c r="CR128" i="1"/>
  <c r="CP128" i="1"/>
  <c r="CL128" i="1"/>
  <c r="CJ128" i="1"/>
  <c r="CH128" i="1"/>
  <c r="CF128" i="1"/>
  <c r="CD128" i="1"/>
  <c r="CB128" i="1"/>
  <c r="BX128" i="1"/>
  <c r="BV128" i="1"/>
  <c r="BT128" i="1"/>
  <c r="BR128" i="1"/>
  <c r="BP128" i="1"/>
  <c r="BN128" i="1"/>
  <c r="BJ128" i="1"/>
  <c r="BL128" i="1" s="1"/>
  <c r="BM128" i="1" s="1"/>
  <c r="BQ128" i="1"/>
  <c r="BU128" i="1"/>
  <c r="BY128" i="1"/>
  <c r="CC128" i="1"/>
  <c r="CG128" i="1"/>
  <c r="CK128" i="1"/>
  <c r="CS128" i="1"/>
  <c r="BK129" i="1"/>
  <c r="BO129" i="1"/>
  <c r="BS129" i="1"/>
  <c r="BW129" i="1"/>
  <c r="CE129" i="1"/>
  <c r="CI129" i="1"/>
  <c r="CM129" i="1"/>
  <c r="CQ129" i="1"/>
  <c r="CU129" i="1"/>
  <c r="CU130" i="1"/>
  <c r="CS130" i="1"/>
  <c r="CQ130" i="1"/>
  <c r="CM130" i="1"/>
  <c r="CK130" i="1"/>
  <c r="CI130" i="1"/>
  <c r="CG130" i="1"/>
  <c r="CE130" i="1"/>
  <c r="CC130" i="1"/>
  <c r="BY130" i="1"/>
  <c r="BW130" i="1"/>
  <c r="BU130" i="1"/>
  <c r="BS130" i="1"/>
  <c r="BQ130" i="1"/>
  <c r="BO130" i="1"/>
  <c r="BK130" i="1"/>
  <c r="BL130" i="1" s="1"/>
  <c r="BM130" i="1" s="1"/>
  <c r="BN130" i="1"/>
  <c r="BR130" i="1"/>
  <c r="BV130" i="1"/>
  <c r="CD130" i="1"/>
  <c r="CH130" i="1"/>
  <c r="CL130" i="1"/>
  <c r="CP130" i="1"/>
  <c r="CT130" i="1"/>
  <c r="BN132" i="1"/>
  <c r="BP132" i="1"/>
  <c r="BR132" i="1"/>
  <c r="BT132" i="1"/>
  <c r="BV132" i="1"/>
  <c r="BX132" i="1"/>
  <c r="CB132" i="1"/>
  <c r="CD132" i="1"/>
  <c r="CF132" i="1"/>
  <c r="CH132" i="1"/>
  <c r="CJ132" i="1"/>
  <c r="CL132" i="1"/>
  <c r="CP132" i="1"/>
  <c r="CR132" i="1"/>
  <c r="CT132" i="1"/>
  <c r="CV132" i="1"/>
  <c r="BN134" i="1"/>
  <c r="BP134" i="1"/>
  <c r="BR134" i="1"/>
  <c r="BT134" i="1"/>
  <c r="BV134" i="1"/>
  <c r="BX134" i="1"/>
  <c r="CB134" i="1"/>
  <c r="CD134" i="1"/>
  <c r="CF134" i="1"/>
  <c r="CH134" i="1"/>
  <c r="CJ134" i="1"/>
  <c r="CL134" i="1"/>
  <c r="CP134" i="1"/>
  <c r="CR134" i="1"/>
  <c r="CT134" i="1"/>
  <c r="CV134" i="1"/>
  <c r="BN136" i="1"/>
  <c r="BP136" i="1"/>
  <c r="BR136" i="1"/>
  <c r="BT136" i="1"/>
  <c r="BV136" i="1"/>
  <c r="BX136" i="1"/>
  <c r="CB136" i="1"/>
  <c r="CD136" i="1"/>
  <c r="CF136" i="1"/>
  <c r="CH136" i="1"/>
  <c r="CJ136" i="1"/>
  <c r="CL136" i="1"/>
  <c r="CP136" i="1"/>
  <c r="CR136" i="1"/>
  <c r="CT136" i="1"/>
  <c r="CV136" i="1"/>
  <c r="BT138" i="1"/>
  <c r="BV138" i="1"/>
  <c r="BX138" i="1"/>
  <c r="CB138" i="1"/>
  <c r="CD138" i="1"/>
  <c r="CF138" i="1"/>
  <c r="CH138" i="1"/>
  <c r="CJ138" i="1"/>
  <c r="CL138" i="1"/>
  <c r="CP138" i="1"/>
  <c r="CR138" i="1"/>
  <c r="CT138" i="1"/>
  <c r="CV138" i="1"/>
  <c r="CU141" i="1"/>
  <c r="CS141" i="1"/>
  <c r="CQ141" i="1"/>
  <c r="CM141" i="1"/>
  <c r="CK141" i="1"/>
  <c r="CI141" i="1"/>
  <c r="CG141" i="1"/>
  <c r="CE141" i="1"/>
  <c r="CC141" i="1"/>
  <c r="BY141" i="1"/>
  <c r="BW141" i="1"/>
  <c r="BU141" i="1"/>
  <c r="BS141" i="1"/>
  <c r="BV141" i="1"/>
  <c r="CD141" i="1"/>
  <c r="CH141" i="1"/>
  <c r="CL141" i="1"/>
  <c r="CP141" i="1"/>
  <c r="CT141" i="1"/>
  <c r="CR143" i="1"/>
  <c r="CU145" i="1"/>
  <c r="CS145" i="1"/>
  <c r="CQ145" i="1"/>
  <c r="CM145" i="1"/>
  <c r="CK145" i="1"/>
  <c r="CI145" i="1"/>
  <c r="CG145" i="1"/>
  <c r="CE145" i="1"/>
  <c r="CC145" i="1"/>
  <c r="BY145" i="1"/>
  <c r="BW145" i="1"/>
  <c r="BU145" i="1"/>
  <c r="BS145" i="1"/>
  <c r="BV145" i="1"/>
  <c r="CD145" i="1"/>
  <c r="CH145" i="1"/>
  <c r="CL145" i="1"/>
  <c r="CP145" i="1"/>
  <c r="CT145" i="1"/>
  <c r="BB126" i="1"/>
  <c r="BD126" i="1"/>
  <c r="BF126" i="1"/>
  <c r="BH126" i="1"/>
  <c r="BJ126" i="1"/>
  <c r="BN126" i="1"/>
  <c r="BP126" i="1"/>
  <c r="BR126" i="1"/>
  <c r="BT126" i="1"/>
  <c r="BV126" i="1"/>
  <c r="BX126" i="1"/>
  <c r="CB126" i="1"/>
  <c r="CD126" i="1"/>
  <c r="CF126" i="1"/>
  <c r="CH126" i="1"/>
  <c r="CJ126" i="1"/>
  <c r="CL126" i="1"/>
  <c r="CP126" i="1"/>
  <c r="CR126" i="1"/>
  <c r="CT126" i="1"/>
  <c r="BN131" i="1"/>
  <c r="BP131" i="1"/>
  <c r="BR131" i="1"/>
  <c r="BT131" i="1"/>
  <c r="BV131" i="1"/>
  <c r="BX131" i="1"/>
  <c r="CB131" i="1"/>
  <c r="CD131" i="1"/>
  <c r="CF131" i="1"/>
  <c r="CH131" i="1"/>
  <c r="CJ131" i="1"/>
  <c r="CL131" i="1"/>
  <c r="CP131" i="1"/>
  <c r="CR131" i="1"/>
  <c r="CT131" i="1"/>
  <c r="BK132" i="1"/>
  <c r="BL132" i="1" s="1"/>
  <c r="BM132" i="1" s="1"/>
  <c r="BO132" i="1"/>
  <c r="BQ132" i="1"/>
  <c r="BS132" i="1"/>
  <c r="BU132" i="1"/>
  <c r="BW132" i="1"/>
  <c r="BY132" i="1"/>
  <c r="CC132" i="1"/>
  <c r="CE132" i="1"/>
  <c r="CG132" i="1"/>
  <c r="CI132" i="1"/>
  <c r="CK132" i="1"/>
  <c r="CM132" i="1"/>
  <c r="CQ132" i="1"/>
  <c r="CS132" i="1"/>
  <c r="BN133" i="1"/>
  <c r="BP133" i="1"/>
  <c r="BR133" i="1"/>
  <c r="BT133" i="1"/>
  <c r="BV133" i="1"/>
  <c r="BX133" i="1"/>
  <c r="CB133" i="1"/>
  <c r="CD133" i="1"/>
  <c r="CF133" i="1"/>
  <c r="CH133" i="1"/>
  <c r="CJ133" i="1"/>
  <c r="CL133" i="1"/>
  <c r="CP133" i="1"/>
  <c r="CR133" i="1"/>
  <c r="CT133" i="1"/>
  <c r="BK134" i="1"/>
  <c r="BL134" i="1" s="1"/>
  <c r="BM134" i="1" s="1"/>
  <c r="BO134" i="1"/>
  <c r="BQ134" i="1"/>
  <c r="BS134" i="1"/>
  <c r="BU134" i="1"/>
  <c r="BW134" i="1"/>
  <c r="BY134" i="1"/>
  <c r="CC134" i="1"/>
  <c r="CE134" i="1"/>
  <c r="CG134" i="1"/>
  <c r="CI134" i="1"/>
  <c r="CK134" i="1"/>
  <c r="CM134" i="1"/>
  <c r="CQ134" i="1"/>
  <c r="CS134" i="1"/>
  <c r="BN135" i="1"/>
  <c r="BP135" i="1"/>
  <c r="BR135" i="1"/>
  <c r="BT135" i="1"/>
  <c r="BV135" i="1"/>
  <c r="BX135" i="1"/>
  <c r="CB135" i="1"/>
  <c r="CD135" i="1"/>
  <c r="CF135" i="1"/>
  <c r="CH135" i="1"/>
  <c r="CJ135" i="1"/>
  <c r="CL135" i="1"/>
  <c r="CP135" i="1"/>
  <c r="CR135" i="1"/>
  <c r="CT135" i="1"/>
  <c r="BO136" i="1"/>
  <c r="BQ136" i="1"/>
  <c r="BS136" i="1"/>
  <c r="BU136" i="1"/>
  <c r="BW136" i="1"/>
  <c r="BY136" i="1"/>
  <c r="CC136" i="1"/>
  <c r="CE136" i="1"/>
  <c r="CG136" i="1"/>
  <c r="CI136" i="1"/>
  <c r="CK136" i="1"/>
  <c r="CM136" i="1"/>
  <c r="CQ136" i="1"/>
  <c r="CS136" i="1"/>
  <c r="BP137" i="1"/>
  <c r="BR137" i="1"/>
  <c r="BT137" i="1"/>
  <c r="BV137" i="1"/>
  <c r="BX137" i="1"/>
  <c r="CB137" i="1"/>
  <c r="CD137" i="1"/>
  <c r="CF137" i="1"/>
  <c r="CH137" i="1"/>
  <c r="CJ137" i="1"/>
  <c r="CL137" i="1"/>
  <c r="CP137" i="1"/>
  <c r="CR137" i="1"/>
  <c r="CT137" i="1"/>
  <c r="BS138" i="1"/>
  <c r="BU138" i="1"/>
  <c r="BW138" i="1"/>
  <c r="BY138" i="1"/>
  <c r="CC138" i="1"/>
  <c r="CE138" i="1"/>
  <c r="CG138" i="1"/>
  <c r="CI138" i="1"/>
  <c r="CK138" i="1"/>
  <c r="CM138" i="1"/>
  <c r="CQ138" i="1"/>
  <c r="CS138" i="1"/>
  <c r="CU139" i="1"/>
  <c r="CS139" i="1"/>
  <c r="CQ139" i="1"/>
  <c r="BT139" i="1"/>
  <c r="BV139" i="1"/>
  <c r="BZ139" i="1" s="1"/>
  <c r="CA139" i="1" s="1"/>
  <c r="BX139" i="1"/>
  <c r="CB139" i="1"/>
  <c r="CD139" i="1"/>
  <c r="CF139" i="1"/>
  <c r="CH139" i="1"/>
  <c r="CJ139" i="1"/>
  <c r="CL139" i="1"/>
  <c r="CP139" i="1"/>
  <c r="DB139" i="1" s="1"/>
  <c r="CT139" i="1"/>
  <c r="BT141" i="1"/>
  <c r="BX141" i="1"/>
  <c r="CB141" i="1"/>
  <c r="CF141" i="1"/>
  <c r="CJ141" i="1"/>
  <c r="CR141" i="1"/>
  <c r="CV141" i="1"/>
  <c r="CU143" i="1"/>
  <c r="CS143" i="1"/>
  <c r="CQ143" i="1"/>
  <c r="CM143" i="1"/>
  <c r="CK143" i="1"/>
  <c r="CI143" i="1"/>
  <c r="CG143" i="1"/>
  <c r="CE143" i="1"/>
  <c r="CC143" i="1"/>
  <c r="BY143" i="1"/>
  <c r="BW143" i="1"/>
  <c r="BU143" i="1"/>
  <c r="BS143" i="1"/>
  <c r="BV143" i="1"/>
  <c r="CD143" i="1"/>
  <c r="CH143" i="1"/>
  <c r="CL143" i="1"/>
  <c r="CP143" i="1"/>
  <c r="CT143" i="1"/>
  <c r="BT145" i="1"/>
  <c r="BX145" i="1"/>
  <c r="CB145" i="1"/>
  <c r="CF145" i="1"/>
  <c r="CJ145" i="1"/>
  <c r="CR145" i="1"/>
  <c r="CV145" i="1"/>
  <c r="BT147" i="1"/>
  <c r="BV147" i="1"/>
  <c r="BX147" i="1"/>
  <c r="CB147" i="1"/>
  <c r="CD147" i="1"/>
  <c r="CF147" i="1"/>
  <c r="CH147" i="1"/>
  <c r="CJ147" i="1"/>
  <c r="CL147" i="1"/>
  <c r="CP147" i="1"/>
  <c r="CR147" i="1"/>
  <c r="CT147" i="1"/>
  <c r="CV147" i="1"/>
  <c r="CV151" i="1"/>
  <c r="CT151" i="1"/>
  <c r="CR151" i="1"/>
  <c r="CP151" i="1"/>
  <c r="CL151" i="1"/>
  <c r="CJ151" i="1"/>
  <c r="CH151" i="1"/>
  <c r="CF151" i="1"/>
  <c r="CD151" i="1"/>
  <c r="CB151" i="1"/>
  <c r="BX151" i="1"/>
  <c r="BV151" i="1"/>
  <c r="CU151" i="1"/>
  <c r="BY151" i="1"/>
  <c r="CC151" i="1"/>
  <c r="CG151" i="1"/>
  <c r="CK151" i="1"/>
  <c r="CS151" i="1"/>
  <c r="DC167" i="1"/>
  <c r="DD167" i="1" s="1"/>
  <c r="DB167" i="1"/>
  <c r="DC168" i="1"/>
  <c r="DD168" i="1" s="1"/>
  <c r="DB168" i="1"/>
  <c r="BT140" i="1"/>
  <c r="BV140" i="1"/>
  <c r="BX140" i="1"/>
  <c r="CB140" i="1"/>
  <c r="CD140" i="1"/>
  <c r="CF140" i="1"/>
  <c r="CH140" i="1"/>
  <c r="CJ140" i="1"/>
  <c r="CL140" i="1"/>
  <c r="CP140" i="1"/>
  <c r="CR140" i="1"/>
  <c r="CT140" i="1"/>
  <c r="BT142" i="1"/>
  <c r="BV142" i="1"/>
  <c r="BX142" i="1"/>
  <c r="CB142" i="1"/>
  <c r="CD142" i="1"/>
  <c r="CF142" i="1"/>
  <c r="CH142" i="1"/>
  <c r="CJ142" i="1"/>
  <c r="CL142" i="1"/>
  <c r="CP142" i="1"/>
  <c r="CR142" i="1"/>
  <c r="CT142" i="1"/>
  <c r="BT144" i="1"/>
  <c r="BV144" i="1"/>
  <c r="BZ144" i="1" s="1"/>
  <c r="CA144" i="1" s="1"/>
  <c r="BX144" i="1"/>
  <c r="CB144" i="1"/>
  <c r="CD144" i="1"/>
  <c r="CF144" i="1"/>
  <c r="CH144" i="1"/>
  <c r="CJ144" i="1"/>
  <c r="CL144" i="1"/>
  <c r="CP144" i="1"/>
  <c r="CR144" i="1"/>
  <c r="CT144" i="1"/>
  <c r="BT146" i="1"/>
  <c r="BV146" i="1"/>
  <c r="BZ146" i="1" s="1"/>
  <c r="CA146" i="1" s="1"/>
  <c r="BX146" i="1"/>
  <c r="CB146" i="1"/>
  <c r="CD146" i="1"/>
  <c r="CF146" i="1"/>
  <c r="CH146" i="1"/>
  <c r="CJ146" i="1"/>
  <c r="CL146" i="1"/>
  <c r="CP146" i="1"/>
  <c r="CR146" i="1"/>
  <c r="CT146" i="1"/>
  <c r="BS147" i="1"/>
  <c r="BU147" i="1"/>
  <c r="BW147" i="1"/>
  <c r="BY147" i="1"/>
  <c r="CC147" i="1"/>
  <c r="CE147" i="1"/>
  <c r="CG147" i="1"/>
  <c r="CI147" i="1"/>
  <c r="CK147" i="1"/>
  <c r="CM147" i="1"/>
  <c r="CQ147" i="1"/>
  <c r="CS147" i="1"/>
  <c r="CU148" i="1"/>
  <c r="CS148" i="1"/>
  <c r="CQ148" i="1"/>
  <c r="BT148" i="1"/>
  <c r="BV148" i="1"/>
  <c r="BX148" i="1"/>
  <c r="CB148" i="1"/>
  <c r="CD148" i="1"/>
  <c r="CF148" i="1"/>
  <c r="CH148" i="1"/>
  <c r="CJ148" i="1"/>
  <c r="CL148" i="1"/>
  <c r="CR148" i="1"/>
  <c r="CV148" i="1"/>
  <c r="CV150" i="1"/>
  <c r="CT150" i="1"/>
  <c r="CR150" i="1"/>
  <c r="CP150" i="1"/>
  <c r="CL150" i="1"/>
  <c r="CJ150" i="1"/>
  <c r="CH150" i="1"/>
  <c r="CF150" i="1"/>
  <c r="CD150" i="1"/>
  <c r="CB150" i="1"/>
  <c r="BX150" i="1"/>
  <c r="BV150" i="1"/>
  <c r="BY150" i="1"/>
  <c r="CC150" i="1"/>
  <c r="CG150" i="1"/>
  <c r="CK150" i="1"/>
  <c r="CS150" i="1"/>
  <c r="BW151" i="1"/>
  <c r="CE151" i="1"/>
  <c r="CI151" i="1"/>
  <c r="CM151" i="1"/>
  <c r="CQ151" i="1"/>
  <c r="DC160" i="1"/>
  <c r="DD160" i="1" s="1"/>
  <c r="DB161" i="1"/>
  <c r="DC164" i="1"/>
  <c r="DD164" i="1" s="1"/>
  <c r="DC165" i="1"/>
  <c r="DD165" i="1" s="1"/>
  <c r="BW152" i="1"/>
  <c r="BY152" i="1"/>
  <c r="CC152" i="1"/>
  <c r="CE152" i="1"/>
  <c r="CG152" i="1"/>
  <c r="CI152" i="1"/>
  <c r="CK152" i="1"/>
  <c r="CM152" i="1"/>
  <c r="CQ152" i="1"/>
  <c r="CS152" i="1"/>
  <c r="CU152" i="1"/>
  <c r="BY153" i="1"/>
  <c r="CC153" i="1"/>
  <c r="CE153" i="1"/>
  <c r="CG153" i="1"/>
  <c r="CI153" i="1"/>
  <c r="CK153" i="1"/>
  <c r="CM153" i="1"/>
  <c r="CQ153" i="1"/>
  <c r="CS153" i="1"/>
  <c r="CU153" i="1"/>
  <c r="CM154" i="1"/>
  <c r="CQ154" i="1"/>
  <c r="CS154" i="1"/>
  <c r="CU154" i="1"/>
  <c r="CM155" i="1"/>
  <c r="CQ155" i="1"/>
  <c r="CS155" i="1"/>
  <c r="CU155" i="1"/>
  <c r="CM156" i="1"/>
  <c r="CQ156" i="1"/>
  <c r="CS156" i="1"/>
  <c r="CU156" i="1"/>
  <c r="CP157" i="1"/>
  <c r="CR157" i="1"/>
  <c r="CT157" i="1"/>
  <c r="CV157" i="1"/>
  <c r="CP159" i="1"/>
  <c r="CR159" i="1"/>
  <c r="CT159" i="1"/>
  <c r="CV159" i="1"/>
  <c r="DB160" i="1"/>
  <c r="CV161" i="1"/>
  <c r="DC161" i="1" s="1"/>
  <c r="DD161" i="1" s="1"/>
  <c r="DB162" i="1"/>
  <c r="CV163" i="1"/>
  <c r="DB163" i="1" s="1"/>
  <c r="DB164" i="1"/>
  <c r="CV165" i="1"/>
  <c r="DB165" i="1" s="1"/>
  <c r="DB166" i="1"/>
  <c r="DB180" i="1"/>
  <c r="DC180" i="1"/>
  <c r="DD180" i="1" s="1"/>
  <c r="BT149" i="1"/>
  <c r="BV149" i="1"/>
  <c r="BX149" i="1"/>
  <c r="CB149" i="1"/>
  <c r="CD149" i="1"/>
  <c r="CF149" i="1"/>
  <c r="CH149" i="1"/>
  <c r="CJ149" i="1"/>
  <c r="CL149" i="1"/>
  <c r="CP149" i="1"/>
  <c r="CR149" i="1"/>
  <c r="CT149" i="1"/>
  <c r="BV152" i="1"/>
  <c r="BX152" i="1"/>
  <c r="CB152" i="1"/>
  <c r="CD152" i="1"/>
  <c r="CF152" i="1"/>
  <c r="CH152" i="1"/>
  <c r="CJ152" i="1"/>
  <c r="CL152" i="1"/>
  <c r="CP152" i="1"/>
  <c r="CR152" i="1"/>
  <c r="CT152" i="1"/>
  <c r="BX153" i="1"/>
  <c r="BZ153" i="1" s="1"/>
  <c r="CA153" i="1" s="1"/>
  <c r="CB153" i="1"/>
  <c r="CD153" i="1"/>
  <c r="CF153" i="1"/>
  <c r="CH153" i="1"/>
  <c r="CJ153" i="1"/>
  <c r="CL153" i="1"/>
  <c r="CP153" i="1"/>
  <c r="CR153" i="1"/>
  <c r="CT153" i="1"/>
  <c r="CL154" i="1"/>
  <c r="CN154" i="1" s="1"/>
  <c r="CO154" i="1" s="1"/>
  <c r="CP154" i="1"/>
  <c r="CR154" i="1"/>
  <c r="CT154" i="1"/>
  <c r="CL155" i="1"/>
  <c r="CN155" i="1" s="1"/>
  <c r="CO155" i="1" s="1"/>
  <c r="CP155" i="1"/>
  <c r="CR155" i="1"/>
  <c r="CT155" i="1"/>
  <c r="CL156" i="1"/>
  <c r="CN156" i="1" s="1"/>
  <c r="CO156" i="1" s="1"/>
  <c r="CP156" i="1"/>
  <c r="CR156" i="1"/>
  <c r="CT156" i="1"/>
  <c r="CM157" i="1"/>
  <c r="CN157" i="1" s="1"/>
  <c r="CO157" i="1" s="1"/>
  <c r="CQ157" i="1"/>
  <c r="CS157" i="1"/>
  <c r="CP158" i="1"/>
  <c r="CR158" i="1"/>
  <c r="DC158" i="1" s="1"/>
  <c r="DD158" i="1" s="1"/>
  <c r="CT158" i="1"/>
  <c r="CM159" i="1"/>
  <c r="CN159" i="1" s="1"/>
  <c r="CO159" i="1" s="1"/>
  <c r="CQ159" i="1"/>
  <c r="CS159" i="1"/>
  <c r="DC169" i="1"/>
  <c r="DD169" i="1" s="1"/>
  <c r="DC170" i="1"/>
  <c r="DD170" i="1" s="1"/>
  <c r="DC171" i="1"/>
  <c r="DD171" i="1" s="1"/>
  <c r="DC172" i="1"/>
  <c r="DD172" i="1" s="1"/>
  <c r="DC173" i="1"/>
  <c r="DD173" i="1" s="1"/>
  <c r="DC174" i="1"/>
  <c r="DD174" i="1" s="1"/>
  <c r="DC175" i="1"/>
  <c r="DD175" i="1" s="1"/>
  <c r="DC176" i="1"/>
  <c r="DD176" i="1" s="1"/>
  <c r="DC177" i="1"/>
  <c r="DD177" i="1" s="1"/>
  <c r="DC178" i="1"/>
  <c r="DD178" i="1" s="1"/>
  <c r="DC179" i="1"/>
  <c r="DD179" i="1" s="1"/>
  <c r="DC181" i="1"/>
  <c r="DD181" i="1" s="1"/>
  <c r="DC182" i="1"/>
  <c r="DD182" i="1" s="1"/>
  <c r="DC183" i="1"/>
  <c r="DD183" i="1" s="1"/>
  <c r="DC184" i="1"/>
  <c r="DD184" i="1" s="1"/>
  <c r="DC185" i="1"/>
  <c r="DD185" i="1" s="1"/>
  <c r="CU189" i="1"/>
  <c r="BI195" i="1"/>
  <c r="BI198" i="1" s="1"/>
  <c r="BZ149" i="1" l="1"/>
  <c r="CA149" i="1" s="1"/>
  <c r="BZ142" i="1"/>
  <c r="CA142" i="1" s="1"/>
  <c r="BZ140" i="1"/>
  <c r="CA140" i="1" s="1"/>
  <c r="BZ143" i="1"/>
  <c r="CA143" i="1" s="1"/>
  <c r="CN143" i="1"/>
  <c r="CN130" i="1"/>
  <c r="BL115" i="1"/>
  <c r="CN115" i="1"/>
  <c r="DB113" i="1"/>
  <c r="AJ98" i="1"/>
  <c r="AO186" i="1"/>
  <c r="AS186" i="1"/>
  <c r="AW186" i="1"/>
  <c r="BQ186" i="1"/>
  <c r="BU186" i="1"/>
  <c r="BY186" i="1"/>
  <c r="CS186" i="1"/>
  <c r="CN82" i="1"/>
  <c r="CO82" i="1" s="1"/>
  <c r="DC82" i="1" s="1"/>
  <c r="DD82" i="1" s="1"/>
  <c r="CN80" i="1"/>
  <c r="CO80" i="1" s="1"/>
  <c r="DC80" i="1" s="1"/>
  <c r="DD80" i="1" s="1"/>
  <c r="AI186" i="1"/>
  <c r="BC186" i="1"/>
  <c r="BG186" i="1"/>
  <c r="BK186" i="1"/>
  <c r="CE186" i="1"/>
  <c r="CI186" i="1"/>
  <c r="CM186" i="1"/>
  <c r="AX51" i="1"/>
  <c r="AZ92" i="1"/>
  <c r="AT92" i="1"/>
  <c r="AP92" i="1"/>
  <c r="CT92" i="1"/>
  <c r="CJ92" i="1"/>
  <c r="CF92" i="1"/>
  <c r="CB92" i="1"/>
  <c r="BV92" i="1"/>
  <c r="BR92" i="1"/>
  <c r="BH92" i="1"/>
  <c r="BD92" i="1"/>
  <c r="CS31" i="1"/>
  <c r="CM31" i="1"/>
  <c r="CI31" i="1"/>
  <c r="CE31" i="1"/>
  <c r="BY31" i="1"/>
  <c r="BU31" i="1"/>
  <c r="DB34" i="1"/>
  <c r="CN34" i="1"/>
  <c r="BZ34" i="1"/>
  <c r="BL34" i="1"/>
  <c r="AX34" i="1"/>
  <c r="DB33" i="1"/>
  <c r="AK12" i="1"/>
  <c r="AY12" i="1" s="1"/>
  <c r="P162" i="2"/>
  <c r="H187" i="1"/>
  <c r="BZ148" i="1"/>
  <c r="CA148" i="1" s="1"/>
  <c r="DB148" i="1"/>
  <c r="DC163" i="1"/>
  <c r="DD163" i="1" s="1"/>
  <c r="BZ137" i="1"/>
  <c r="CA137" i="1" s="1"/>
  <c r="BL113" i="1"/>
  <c r="CN113" i="1"/>
  <c r="AY103" i="1"/>
  <c r="CN102" i="1"/>
  <c r="BZ102" i="1"/>
  <c r="BL102" i="1"/>
  <c r="AX102" i="1"/>
  <c r="AG186" i="1"/>
  <c r="BL97" i="1"/>
  <c r="BE186" i="1"/>
  <c r="BI186" i="1"/>
  <c r="CC186" i="1"/>
  <c r="CG186" i="1"/>
  <c r="CK186" i="1"/>
  <c r="CU186" i="1"/>
  <c r="AM186" i="1"/>
  <c r="AQ186" i="1"/>
  <c r="AU186" i="1"/>
  <c r="BO186" i="1"/>
  <c r="BS186" i="1"/>
  <c r="BW186" i="1"/>
  <c r="CQ186" i="1"/>
  <c r="BZ56" i="1"/>
  <c r="AX53" i="1"/>
  <c r="CV92" i="1"/>
  <c r="AV92" i="1"/>
  <c r="AR92" i="1"/>
  <c r="AN92" i="1"/>
  <c r="CR92" i="1"/>
  <c r="CL92" i="1"/>
  <c r="CH92" i="1"/>
  <c r="CD92" i="1"/>
  <c r="BX92" i="1"/>
  <c r="BT92" i="1"/>
  <c r="BP92" i="1"/>
  <c r="BJ92" i="1"/>
  <c r="BF92" i="1"/>
  <c r="BB92" i="1"/>
  <c r="CQ31" i="1"/>
  <c r="CK31" i="1"/>
  <c r="CG31" i="1"/>
  <c r="CC31" i="1"/>
  <c r="BW31" i="1"/>
  <c r="AX36" i="1"/>
  <c r="AX35" i="1"/>
  <c r="AX57" i="1"/>
  <c r="AY57" i="1"/>
  <c r="I162" i="2"/>
  <c r="N71" i="2"/>
  <c r="N162" i="2" s="1"/>
  <c r="O71" i="2"/>
  <c r="O162" i="2" s="1"/>
  <c r="M71" i="2"/>
  <c r="M162" i="2" s="1"/>
  <c r="AK101" i="1"/>
  <c r="AY101" i="1" s="1"/>
  <c r="AJ101" i="1"/>
  <c r="DB98" i="1"/>
  <c r="CN98" i="1"/>
  <c r="BZ98" i="1"/>
  <c r="BL98" i="1"/>
  <c r="AX98" i="1"/>
  <c r="CV186" i="1"/>
  <c r="CR186" i="1"/>
  <c r="CL186" i="1"/>
  <c r="CH186" i="1"/>
  <c r="CD186" i="1"/>
  <c r="BX186" i="1"/>
  <c r="BT186" i="1"/>
  <c r="BP186" i="1"/>
  <c r="BJ186" i="1"/>
  <c r="BF186" i="1"/>
  <c r="BB186" i="1"/>
  <c r="AV186" i="1"/>
  <c r="AR186" i="1"/>
  <c r="AN186" i="1"/>
  <c r="AH186" i="1"/>
  <c r="AJ108" i="1"/>
  <c r="AK108" i="1"/>
  <c r="AY108" i="1" s="1"/>
  <c r="AJ107" i="1"/>
  <c r="AK107" i="1"/>
  <c r="AY107" i="1" s="1"/>
  <c r="AJ106" i="1"/>
  <c r="AK106" i="1"/>
  <c r="AY106" i="1" s="1"/>
  <c r="AK98" i="1"/>
  <c r="AY98" i="1" s="1"/>
  <c r="BM98" i="1" s="1"/>
  <c r="CA98" i="1" s="1"/>
  <c r="CO98" i="1" s="1"/>
  <c r="DC98" i="1" s="1"/>
  <c r="DD98" i="1" s="1"/>
  <c r="DB97" i="1"/>
  <c r="BZ97" i="1"/>
  <c r="AX97" i="1"/>
  <c r="AK97" i="1"/>
  <c r="AY97" i="1" s="1"/>
  <c r="BM97" i="1" s="1"/>
  <c r="CA97" i="1" s="1"/>
  <c r="AJ97" i="1"/>
  <c r="DB90" i="1"/>
  <c r="DB88" i="1"/>
  <c r="DB86" i="1"/>
  <c r="DB84" i="1"/>
  <c r="DB82" i="1"/>
  <c r="DB80" i="1"/>
  <c r="DB78" i="1"/>
  <c r="CN78" i="1"/>
  <c r="CO78" i="1" s="1"/>
  <c r="DC78" i="1" s="1"/>
  <c r="DD78" i="1" s="1"/>
  <c r="DB76" i="1"/>
  <c r="CN76" i="1"/>
  <c r="CO76" i="1" s="1"/>
  <c r="DC76" i="1" s="1"/>
  <c r="DD76" i="1" s="1"/>
  <c r="DB74" i="1"/>
  <c r="CN74" i="1"/>
  <c r="CO74" i="1" s="1"/>
  <c r="DC74" i="1" s="1"/>
  <c r="DD74" i="1" s="1"/>
  <c r="DB72" i="1"/>
  <c r="CN72" i="1"/>
  <c r="CO72" i="1" s="1"/>
  <c r="DC72" i="1" s="1"/>
  <c r="DD72" i="1" s="1"/>
  <c r="DB67" i="1"/>
  <c r="CN67" i="1"/>
  <c r="BZ67" i="1"/>
  <c r="CA67" i="1" s="1"/>
  <c r="DB65" i="1"/>
  <c r="CN65" i="1"/>
  <c r="BZ65" i="1"/>
  <c r="CA65" i="1" s="1"/>
  <c r="CO65" i="1" s="1"/>
  <c r="DC65" i="1" s="1"/>
  <c r="DD65" i="1" s="1"/>
  <c r="DB63" i="1"/>
  <c r="CN63" i="1"/>
  <c r="BZ63" i="1"/>
  <c r="CA63" i="1" s="1"/>
  <c r="DB59" i="1"/>
  <c r="CN59" i="1"/>
  <c r="BZ59" i="1"/>
  <c r="BL59" i="1"/>
  <c r="BM59" i="1" s="1"/>
  <c r="AK102" i="1"/>
  <c r="AY102" i="1" s="1"/>
  <c r="BM102" i="1" s="1"/>
  <c r="CA102" i="1" s="1"/>
  <c r="CO102" i="1" s="1"/>
  <c r="DC102" i="1" s="1"/>
  <c r="DD102" i="1" s="1"/>
  <c r="DB99" i="1"/>
  <c r="BZ99" i="1"/>
  <c r="AX99" i="1"/>
  <c r="AK99" i="1"/>
  <c r="AY99" i="1" s="1"/>
  <c r="AJ99" i="1"/>
  <c r="DB95" i="1"/>
  <c r="BZ95" i="1"/>
  <c r="AX95" i="1"/>
  <c r="AK95" i="1"/>
  <c r="AY95" i="1" s="1"/>
  <c r="AJ95" i="1"/>
  <c r="AE186" i="1"/>
  <c r="DB68" i="1"/>
  <c r="CN68" i="1"/>
  <c r="BZ68" i="1"/>
  <c r="DB66" i="1"/>
  <c r="CN66" i="1"/>
  <c r="BZ66" i="1"/>
  <c r="DB64" i="1"/>
  <c r="CN64" i="1"/>
  <c r="BZ64" i="1"/>
  <c r="CN60" i="1"/>
  <c r="DB54" i="1"/>
  <c r="CN54" i="1"/>
  <c r="BZ54" i="1"/>
  <c r="BL54" i="1"/>
  <c r="DB52" i="1"/>
  <c r="CN52" i="1"/>
  <c r="BZ52" i="1"/>
  <c r="BL52" i="1"/>
  <c r="DB50" i="1"/>
  <c r="CN50" i="1"/>
  <c r="BZ50" i="1"/>
  <c r="BL50" i="1"/>
  <c r="AK48" i="1"/>
  <c r="AY48" i="1" s="1"/>
  <c r="AJ48" i="1"/>
  <c r="AK46" i="1"/>
  <c r="AY46" i="1" s="1"/>
  <c r="AJ46" i="1"/>
  <c r="CN97" i="1"/>
  <c r="DC90" i="1"/>
  <c r="DD90" i="1" s="1"/>
  <c r="DC86" i="1"/>
  <c r="DD86" i="1" s="1"/>
  <c r="BZ62" i="1"/>
  <c r="CA62" i="1" s="1"/>
  <c r="DB60" i="1"/>
  <c r="BZ60" i="1"/>
  <c r="DB58" i="1"/>
  <c r="BZ58" i="1"/>
  <c r="CA58" i="1" s="1"/>
  <c r="CN56" i="1"/>
  <c r="BL56" i="1"/>
  <c r="CN55" i="1"/>
  <c r="BZ55" i="1"/>
  <c r="BL55" i="1"/>
  <c r="DB53" i="1"/>
  <c r="CN53" i="1"/>
  <c r="BZ53" i="1"/>
  <c r="BL53" i="1"/>
  <c r="DB51" i="1"/>
  <c r="CN51" i="1"/>
  <c r="BZ51" i="1"/>
  <c r="BL51" i="1"/>
  <c r="AX50" i="1"/>
  <c r="DB49" i="1"/>
  <c r="CN49" i="1"/>
  <c r="BZ49" i="1"/>
  <c r="BL49" i="1"/>
  <c r="AX49" i="1"/>
  <c r="DB48" i="1"/>
  <c r="CN48" i="1"/>
  <c r="BZ48" i="1"/>
  <c r="BL48" i="1"/>
  <c r="AX48" i="1"/>
  <c r="DB47" i="1"/>
  <c r="CN47" i="1"/>
  <c r="BZ47" i="1"/>
  <c r="BL47" i="1"/>
  <c r="AX47" i="1"/>
  <c r="DB46" i="1"/>
  <c r="CN46" i="1"/>
  <c r="BZ46" i="1"/>
  <c r="BL46" i="1"/>
  <c r="AX46" i="1"/>
  <c r="DB45" i="1"/>
  <c r="CN45" i="1"/>
  <c r="BZ45" i="1"/>
  <c r="BL45" i="1"/>
  <c r="AX45" i="1"/>
  <c r="AY53" i="1"/>
  <c r="AH92" i="1"/>
  <c r="AJ44" i="1"/>
  <c r="AX44" i="1"/>
  <c r="AY44" i="1"/>
  <c r="BL44" i="1"/>
  <c r="BZ44" i="1"/>
  <c r="AX43" i="1"/>
  <c r="BL43" i="1"/>
  <c r="BZ43" i="1"/>
  <c r="CN43" i="1"/>
  <c r="DB43" i="1"/>
  <c r="AJ42" i="1"/>
  <c r="AK42" i="1"/>
  <c r="AY42" i="1" s="1"/>
  <c r="AX41" i="1"/>
  <c r="BL41" i="1"/>
  <c r="BZ41" i="1"/>
  <c r="CN41" i="1"/>
  <c r="DB41" i="1"/>
  <c r="AJ40" i="1"/>
  <c r="AK40" i="1"/>
  <c r="AY40" i="1" s="1"/>
  <c r="AX39" i="1"/>
  <c r="BL39" i="1"/>
  <c r="BZ39" i="1"/>
  <c r="CN39" i="1"/>
  <c r="DB39" i="1"/>
  <c r="AJ38" i="1"/>
  <c r="AK38" i="1"/>
  <c r="AY38" i="1" s="1"/>
  <c r="AX37" i="1"/>
  <c r="DB22" i="1"/>
  <c r="CN22" i="1"/>
  <c r="BZ22" i="1"/>
  <c r="BL22" i="1"/>
  <c r="AX22" i="1"/>
  <c r="DB20" i="1"/>
  <c r="CN20" i="1"/>
  <c r="BZ20" i="1"/>
  <c r="BL20" i="1"/>
  <c r="AX20" i="1"/>
  <c r="AJ20" i="1"/>
  <c r="BL10" i="1"/>
  <c r="AJ10" i="1"/>
  <c r="AY55" i="1"/>
  <c r="AY51" i="1"/>
  <c r="BM51" i="1" s="1"/>
  <c r="CA51" i="1" s="1"/>
  <c r="CO51" i="1" s="1"/>
  <c r="DC51" i="1" s="1"/>
  <c r="DD51" i="1" s="1"/>
  <c r="BL37" i="1"/>
  <c r="BZ37" i="1"/>
  <c r="CN37" i="1"/>
  <c r="DB37" i="1"/>
  <c r="CS92" i="1"/>
  <c r="CM92" i="1"/>
  <c r="CI92" i="1"/>
  <c r="CE92" i="1"/>
  <c r="BY92" i="1"/>
  <c r="BU92" i="1"/>
  <c r="BQ92" i="1"/>
  <c r="BK92" i="1"/>
  <c r="BG92" i="1"/>
  <c r="BC92" i="1"/>
  <c r="AW92" i="1"/>
  <c r="AS92" i="1"/>
  <c r="AO92" i="1"/>
  <c r="AY33" i="1"/>
  <c r="DB30" i="1"/>
  <c r="CN30" i="1"/>
  <c r="CO30" i="1" s="1"/>
  <c r="DC30" i="1" s="1"/>
  <c r="DD30" i="1" s="1"/>
  <c r="DB29" i="1"/>
  <c r="CN29" i="1"/>
  <c r="CV31" i="1"/>
  <c r="CR31" i="1"/>
  <c r="CL31" i="1"/>
  <c r="CH31" i="1"/>
  <c r="CD31" i="1"/>
  <c r="BX31" i="1"/>
  <c r="BT31" i="1"/>
  <c r="BP31" i="1"/>
  <c r="BJ31" i="1"/>
  <c r="BF31" i="1"/>
  <c r="BB31" i="1"/>
  <c r="AV31" i="1"/>
  <c r="AR31" i="1"/>
  <c r="AN31" i="1"/>
  <c r="AD31" i="1"/>
  <c r="AJ27" i="1"/>
  <c r="DB23" i="1"/>
  <c r="CN23" i="1"/>
  <c r="CO23" i="1" s="1"/>
  <c r="DC23" i="1" s="1"/>
  <c r="DD23" i="1" s="1"/>
  <c r="DB21" i="1"/>
  <c r="CN21" i="1"/>
  <c r="BZ21" i="1"/>
  <c r="BL21" i="1"/>
  <c r="AX21" i="1"/>
  <c r="AJ21" i="1"/>
  <c r="DB19" i="1"/>
  <c r="CN19" i="1"/>
  <c r="BZ19" i="1"/>
  <c r="BL19" i="1"/>
  <c r="AX19" i="1"/>
  <c r="AJ19" i="1"/>
  <c r="DB17" i="1"/>
  <c r="CN17" i="1"/>
  <c r="BZ17" i="1"/>
  <c r="BL17" i="1"/>
  <c r="AX17" i="1"/>
  <c r="AJ17" i="1"/>
  <c r="DB15" i="1"/>
  <c r="CN15" i="1"/>
  <c r="BZ15" i="1"/>
  <c r="BL15" i="1"/>
  <c r="AX15" i="1"/>
  <c r="AJ15" i="1"/>
  <c r="DB13" i="1"/>
  <c r="CN13" i="1"/>
  <c r="BZ13" i="1"/>
  <c r="BL13" i="1"/>
  <c r="AX13" i="1"/>
  <c r="AJ13" i="1"/>
  <c r="DB11" i="1"/>
  <c r="CN11" i="1"/>
  <c r="BZ11" i="1"/>
  <c r="BL11" i="1"/>
  <c r="AX11" i="1"/>
  <c r="AJ11" i="1"/>
  <c r="I25" i="1"/>
  <c r="I187" i="1" s="1"/>
  <c r="CS8" i="1"/>
  <c r="CS25" i="1" s="1"/>
  <c r="CM8" i="1"/>
  <c r="CM25" i="1" s="1"/>
  <c r="CI8" i="1"/>
  <c r="CI25" i="1" s="1"/>
  <c r="CE8" i="1"/>
  <c r="CE25" i="1" s="1"/>
  <c r="BY8" i="1"/>
  <c r="BY25" i="1" s="1"/>
  <c r="BU8" i="1"/>
  <c r="BU25" i="1" s="1"/>
  <c r="BQ8" i="1"/>
  <c r="BQ25" i="1" s="1"/>
  <c r="BI8" i="1"/>
  <c r="BI25" i="1" s="1"/>
  <c r="BE8" i="1"/>
  <c r="BE25" i="1" s="1"/>
  <c r="BA8" i="1"/>
  <c r="BA25" i="1" s="1"/>
  <c r="AW8" i="1"/>
  <c r="AW25" i="1" s="1"/>
  <c r="AS8" i="1"/>
  <c r="AS25" i="1" s="1"/>
  <c r="AO8" i="1"/>
  <c r="AO25" i="1" s="1"/>
  <c r="AG8" i="1"/>
  <c r="AG25" i="1" s="1"/>
  <c r="AC8" i="1"/>
  <c r="AC25" i="1" s="1"/>
  <c r="Y8" i="1"/>
  <c r="Y25" i="1" s="1"/>
  <c r="CV8" i="1"/>
  <c r="CV25" i="1" s="1"/>
  <c r="CV187" i="1" s="1"/>
  <c r="CT8" i="1"/>
  <c r="CT25" i="1" s="1"/>
  <c r="CR8" i="1"/>
  <c r="CR25" i="1" s="1"/>
  <c r="CP8" i="1"/>
  <c r="CL8" i="1"/>
  <c r="CL25" i="1" s="1"/>
  <c r="CJ8" i="1"/>
  <c r="CJ25" i="1" s="1"/>
  <c r="CH8" i="1"/>
  <c r="CH25" i="1" s="1"/>
  <c r="CF8" i="1"/>
  <c r="CF25" i="1" s="1"/>
  <c r="CD8" i="1"/>
  <c r="CD25" i="1" s="1"/>
  <c r="CB8" i="1"/>
  <c r="BX8" i="1"/>
  <c r="BX25" i="1" s="1"/>
  <c r="BV8" i="1"/>
  <c r="BV25" i="1" s="1"/>
  <c r="BT8" i="1"/>
  <c r="BT25" i="1" s="1"/>
  <c r="BR8" i="1"/>
  <c r="BR25" i="1" s="1"/>
  <c r="BP8" i="1"/>
  <c r="BP25" i="1" s="1"/>
  <c r="BN8" i="1"/>
  <c r="BJ8" i="1"/>
  <c r="BJ25" i="1" s="1"/>
  <c r="BH8" i="1"/>
  <c r="BH25" i="1" s="1"/>
  <c r="BF8" i="1"/>
  <c r="BF25" i="1" s="1"/>
  <c r="BD8" i="1"/>
  <c r="BD25" i="1" s="1"/>
  <c r="BB8" i="1"/>
  <c r="BB25" i="1" s="1"/>
  <c r="AZ8" i="1"/>
  <c r="AV8" i="1"/>
  <c r="AV25" i="1" s="1"/>
  <c r="AT8" i="1"/>
  <c r="AT25" i="1" s="1"/>
  <c r="AR8" i="1"/>
  <c r="AR25" i="1" s="1"/>
  <c r="AP8" i="1"/>
  <c r="AP25" i="1" s="1"/>
  <c r="AN8" i="1"/>
  <c r="AN25" i="1" s="1"/>
  <c r="AL8" i="1"/>
  <c r="AH8" i="1"/>
  <c r="AH25" i="1" s="1"/>
  <c r="AF8" i="1"/>
  <c r="AF25" i="1" s="1"/>
  <c r="AD8" i="1"/>
  <c r="AD25" i="1" s="1"/>
  <c r="AB8" i="1"/>
  <c r="AB25" i="1" s="1"/>
  <c r="Z8" i="1"/>
  <c r="Z25" i="1" s="1"/>
  <c r="X8" i="1"/>
  <c r="CU8" i="1"/>
  <c r="CU25" i="1" s="1"/>
  <c r="CQ8" i="1"/>
  <c r="CQ25" i="1" s="1"/>
  <c r="CK8" i="1"/>
  <c r="CK25" i="1" s="1"/>
  <c r="CG8" i="1"/>
  <c r="CG25" i="1" s="1"/>
  <c r="CC8" i="1"/>
  <c r="CC25" i="1" s="1"/>
  <c r="BW8" i="1"/>
  <c r="BW25" i="1" s="1"/>
  <c r="BS8" i="1"/>
  <c r="BS25" i="1" s="1"/>
  <c r="BO8" i="1"/>
  <c r="BO25" i="1" s="1"/>
  <c r="BK8" i="1"/>
  <c r="BK25" i="1" s="1"/>
  <c r="BG8" i="1"/>
  <c r="BG25" i="1" s="1"/>
  <c r="BC8" i="1"/>
  <c r="BC25" i="1" s="1"/>
  <c r="AU8" i="1"/>
  <c r="AU25" i="1" s="1"/>
  <c r="AQ8" i="1"/>
  <c r="AQ25" i="1" s="1"/>
  <c r="AM8" i="1"/>
  <c r="AM25" i="1" s="1"/>
  <c r="AI8" i="1"/>
  <c r="AI25" i="1" s="1"/>
  <c r="AE8" i="1"/>
  <c r="AE25" i="1" s="1"/>
  <c r="AA8" i="1"/>
  <c r="AA25" i="1" s="1"/>
  <c r="DB16" i="1"/>
  <c r="CN16" i="1"/>
  <c r="BL16" i="1"/>
  <c r="AX16" i="1"/>
  <c r="AJ16" i="1"/>
  <c r="DB14" i="1"/>
  <c r="CN14" i="1"/>
  <c r="BZ14" i="1"/>
  <c r="BL14" i="1"/>
  <c r="AX14" i="1"/>
  <c r="AJ14" i="1"/>
  <c r="AX10" i="1"/>
  <c r="AK37" i="1"/>
  <c r="AY37" i="1" s="1"/>
  <c r="BM37" i="1" s="1"/>
  <c r="CA37" i="1" s="1"/>
  <c r="CO37" i="1" s="1"/>
  <c r="DC37" i="1" s="1"/>
  <c r="DD37" i="1" s="1"/>
  <c r="AK21" i="1"/>
  <c r="AY21" i="1" s="1"/>
  <c r="BM21" i="1" s="1"/>
  <c r="CA21" i="1" s="1"/>
  <c r="CO21" i="1" s="1"/>
  <c r="DC21" i="1" s="1"/>
  <c r="DD21" i="1" s="1"/>
  <c r="AK17" i="1"/>
  <c r="AY17" i="1" s="1"/>
  <c r="BM17" i="1" s="1"/>
  <c r="CA17" i="1" s="1"/>
  <c r="CO17" i="1" s="1"/>
  <c r="DC17" i="1" s="1"/>
  <c r="DD17" i="1" s="1"/>
  <c r="AK13" i="1"/>
  <c r="AY13" i="1" s="1"/>
  <c r="BM13" i="1" s="1"/>
  <c r="CA13" i="1" s="1"/>
  <c r="CO13" i="1" s="1"/>
  <c r="DC13" i="1" s="1"/>
  <c r="DD13" i="1" s="1"/>
  <c r="AK27" i="1"/>
  <c r="AK20" i="1"/>
  <c r="AY20" i="1" s="1"/>
  <c r="BM20" i="1" s="1"/>
  <c r="CA20" i="1" s="1"/>
  <c r="CO20" i="1" s="1"/>
  <c r="DC20" i="1" s="1"/>
  <c r="DD20" i="1" s="1"/>
  <c r="AK16" i="1"/>
  <c r="AY16" i="1" s="1"/>
  <c r="BM16" i="1" s="1"/>
  <c r="DC159" i="1"/>
  <c r="DD159" i="1" s="1"/>
  <c r="DC157" i="1"/>
  <c r="DD157" i="1" s="1"/>
  <c r="DC156" i="1"/>
  <c r="DD156" i="1" s="1"/>
  <c r="DC155" i="1"/>
  <c r="DD155" i="1" s="1"/>
  <c r="DC154" i="1"/>
  <c r="DD154" i="1" s="1"/>
  <c r="DB149" i="1"/>
  <c r="CN149" i="1"/>
  <c r="CO149" i="1" s="1"/>
  <c r="DC149" i="1" s="1"/>
  <c r="DD149" i="1" s="1"/>
  <c r="DB159" i="1"/>
  <c r="DB157" i="1"/>
  <c r="DB146" i="1"/>
  <c r="CN146" i="1"/>
  <c r="CO146" i="1" s="1"/>
  <c r="DC146" i="1" s="1"/>
  <c r="DD146" i="1" s="1"/>
  <c r="DB144" i="1"/>
  <c r="CN144" i="1"/>
  <c r="CO144" i="1" s="1"/>
  <c r="DC144" i="1" s="1"/>
  <c r="DD144" i="1" s="1"/>
  <c r="DB142" i="1"/>
  <c r="CN142" i="1"/>
  <c r="CO142" i="1" s="1"/>
  <c r="DC142" i="1" s="1"/>
  <c r="DD142" i="1" s="1"/>
  <c r="DB140" i="1"/>
  <c r="CN140" i="1"/>
  <c r="CO140" i="1" s="1"/>
  <c r="DC140" i="1" s="1"/>
  <c r="DD140" i="1" s="1"/>
  <c r="BZ151" i="1"/>
  <c r="CA151" i="1" s="1"/>
  <c r="CN151" i="1"/>
  <c r="DB151" i="1"/>
  <c r="DB147" i="1"/>
  <c r="CN147" i="1"/>
  <c r="CO143" i="1"/>
  <c r="DC143" i="1" s="1"/>
  <c r="DD143" i="1" s="1"/>
  <c r="CN141" i="1"/>
  <c r="CN139" i="1"/>
  <c r="CO139" i="1" s="1"/>
  <c r="DC139" i="1" s="1"/>
  <c r="DD139" i="1" s="1"/>
  <c r="BZ138" i="1"/>
  <c r="CA138" i="1" s="1"/>
  <c r="DB126" i="1"/>
  <c r="CN126" i="1"/>
  <c r="BZ126" i="1"/>
  <c r="DB145" i="1"/>
  <c r="BZ141" i="1"/>
  <c r="CA141" i="1" s="1"/>
  <c r="CO141" i="1" s="1"/>
  <c r="DC141" i="1" s="1"/>
  <c r="DD141" i="1" s="1"/>
  <c r="DB136" i="1"/>
  <c r="CN136" i="1"/>
  <c r="BZ136" i="1"/>
  <c r="CA136" i="1" s="1"/>
  <c r="DB134" i="1"/>
  <c r="CN134" i="1"/>
  <c r="BZ134" i="1"/>
  <c r="CA134" i="1" s="1"/>
  <c r="CO134" i="1" s="1"/>
  <c r="DC134" i="1" s="1"/>
  <c r="DD134" i="1" s="1"/>
  <c r="DB132" i="1"/>
  <c r="CN132" i="1"/>
  <c r="BZ132" i="1"/>
  <c r="CA132" i="1" s="1"/>
  <c r="BZ127" i="1"/>
  <c r="CN127" i="1"/>
  <c r="DB127" i="1"/>
  <c r="DB124" i="1"/>
  <c r="CN124" i="1"/>
  <c r="BZ124" i="1"/>
  <c r="BL124" i="1"/>
  <c r="DB122" i="1"/>
  <c r="CN122" i="1"/>
  <c r="BZ122" i="1"/>
  <c r="BL122" i="1"/>
  <c r="DB120" i="1"/>
  <c r="CN120" i="1"/>
  <c r="BZ120" i="1"/>
  <c r="BL120" i="1"/>
  <c r="BM120" i="1" s="1"/>
  <c r="CA120" i="1" s="1"/>
  <c r="CO120" i="1" s="1"/>
  <c r="DC120" i="1" s="1"/>
  <c r="DD120" i="1" s="1"/>
  <c r="DB118" i="1"/>
  <c r="CN118" i="1"/>
  <c r="BZ118" i="1"/>
  <c r="BL118" i="1"/>
  <c r="AX118" i="1"/>
  <c r="AY118" i="1"/>
  <c r="BM118" i="1" s="1"/>
  <c r="CA118" i="1" s="1"/>
  <c r="CO118" i="1" s="1"/>
  <c r="DC118" i="1" s="1"/>
  <c r="DD118" i="1" s="1"/>
  <c r="DB114" i="1"/>
  <c r="CN114" i="1"/>
  <c r="BZ114" i="1"/>
  <c r="BL114" i="1"/>
  <c r="AX114" i="1"/>
  <c r="AY114" i="1"/>
  <c r="BM114" i="1" s="1"/>
  <c r="CA114" i="1" s="1"/>
  <c r="CO114" i="1" s="1"/>
  <c r="DC114" i="1" s="1"/>
  <c r="DD114" i="1" s="1"/>
  <c r="BZ129" i="1"/>
  <c r="CN129" i="1"/>
  <c r="DB129" i="1"/>
  <c r="CN125" i="1"/>
  <c r="BL125" i="1"/>
  <c r="BM124" i="1"/>
  <c r="CA124" i="1" s="1"/>
  <c r="CO124" i="1" s="1"/>
  <c r="DC124" i="1" s="1"/>
  <c r="DD124" i="1" s="1"/>
  <c r="DB123" i="1"/>
  <c r="CN123" i="1"/>
  <c r="BZ123" i="1"/>
  <c r="BL123" i="1"/>
  <c r="DB119" i="1"/>
  <c r="CN119" i="1"/>
  <c r="BZ119" i="1"/>
  <c r="BL119" i="1"/>
  <c r="BZ113" i="1"/>
  <c r="AY113" i="1"/>
  <c r="BM113" i="1" s="1"/>
  <c r="AX113" i="1"/>
  <c r="AJ112" i="1"/>
  <c r="AK112" i="1"/>
  <c r="AY112" i="1" s="1"/>
  <c r="AX111" i="1"/>
  <c r="BL111" i="1"/>
  <c r="BZ111" i="1"/>
  <c r="CN111" i="1"/>
  <c r="DB111" i="1"/>
  <c r="AJ110" i="1"/>
  <c r="AK110" i="1"/>
  <c r="AY110" i="1" s="1"/>
  <c r="AX109" i="1"/>
  <c r="BL109" i="1"/>
  <c r="BZ109" i="1"/>
  <c r="CN109" i="1"/>
  <c r="DB109" i="1"/>
  <c r="BZ108" i="1"/>
  <c r="BL108" i="1"/>
  <c r="AX108" i="1"/>
  <c r="DB106" i="1"/>
  <c r="CN106" i="1"/>
  <c r="BZ106" i="1"/>
  <c r="BL106" i="1"/>
  <c r="AX106" i="1"/>
  <c r="DB104" i="1"/>
  <c r="CN104" i="1"/>
  <c r="BZ104" i="1"/>
  <c r="BL104" i="1"/>
  <c r="AX104" i="1"/>
  <c r="AJ104" i="1"/>
  <c r="AK104" i="1"/>
  <c r="AY104" i="1" s="1"/>
  <c r="DB189" i="1"/>
  <c r="DB191" i="1" s="1"/>
  <c r="CU191" i="1"/>
  <c r="DC189" i="1"/>
  <c r="DB158" i="1"/>
  <c r="DB156" i="1"/>
  <c r="DB155" i="1"/>
  <c r="DB154" i="1"/>
  <c r="DB153" i="1"/>
  <c r="CN153" i="1"/>
  <c r="CO153" i="1" s="1"/>
  <c r="DC153" i="1" s="1"/>
  <c r="DD153" i="1" s="1"/>
  <c r="DB152" i="1"/>
  <c r="CN152" i="1"/>
  <c r="BZ152" i="1"/>
  <c r="CA152" i="1" s="1"/>
  <c r="BZ150" i="1"/>
  <c r="CA150" i="1" s="1"/>
  <c r="CO150" i="1" s="1"/>
  <c r="DC150" i="1" s="1"/>
  <c r="DD150" i="1" s="1"/>
  <c r="CN150" i="1"/>
  <c r="DB150" i="1"/>
  <c r="CN148" i="1"/>
  <c r="CO148" i="1" s="1"/>
  <c r="DC148" i="1" s="1"/>
  <c r="DD148" i="1" s="1"/>
  <c r="BZ147" i="1"/>
  <c r="CA147" i="1" s="1"/>
  <c r="CO147" i="1" s="1"/>
  <c r="DC147" i="1" s="1"/>
  <c r="DD147" i="1" s="1"/>
  <c r="CN145" i="1"/>
  <c r="DB143" i="1"/>
  <c r="DB137" i="1"/>
  <c r="CN137" i="1"/>
  <c r="CO137" i="1" s="1"/>
  <c r="DC137" i="1" s="1"/>
  <c r="DD137" i="1" s="1"/>
  <c r="DB135" i="1"/>
  <c r="CN135" i="1"/>
  <c r="BZ135" i="1"/>
  <c r="CA135" i="1" s="1"/>
  <c r="DB133" i="1"/>
  <c r="CN133" i="1"/>
  <c r="BZ133" i="1"/>
  <c r="CA133" i="1" s="1"/>
  <c r="CO133" i="1" s="1"/>
  <c r="DC133" i="1" s="1"/>
  <c r="DD133" i="1" s="1"/>
  <c r="DB131" i="1"/>
  <c r="CN131" i="1"/>
  <c r="BZ131" i="1"/>
  <c r="CA131" i="1" s="1"/>
  <c r="BL126" i="1"/>
  <c r="BM126" i="1" s="1"/>
  <c r="CA126" i="1" s="1"/>
  <c r="CO126" i="1" s="1"/>
  <c r="DC126" i="1" s="1"/>
  <c r="DD126" i="1" s="1"/>
  <c r="BZ145" i="1"/>
  <c r="CA145" i="1" s="1"/>
  <c r="CO145" i="1" s="1"/>
  <c r="DC145" i="1" s="1"/>
  <c r="DD145" i="1" s="1"/>
  <c r="DB141" i="1"/>
  <c r="DB138" i="1"/>
  <c r="CN138" i="1"/>
  <c r="DB130" i="1"/>
  <c r="BZ130" i="1"/>
  <c r="CA130" i="1" s="1"/>
  <c r="CO130" i="1" s="1"/>
  <c r="DC130" i="1" s="1"/>
  <c r="DD130" i="1" s="1"/>
  <c r="BZ128" i="1"/>
  <c r="CA128" i="1" s="1"/>
  <c r="CN128" i="1"/>
  <c r="DB128" i="1"/>
  <c r="BL127" i="1"/>
  <c r="BM127" i="1" s="1"/>
  <c r="CA127" i="1" s="1"/>
  <c r="CO127" i="1" s="1"/>
  <c r="DC127" i="1" s="1"/>
  <c r="DD127" i="1" s="1"/>
  <c r="DB125" i="1"/>
  <c r="BZ125" i="1"/>
  <c r="AY125" i="1"/>
  <c r="BM125" i="1" s="1"/>
  <c r="AX125" i="1"/>
  <c r="AY123" i="1"/>
  <c r="AX123" i="1"/>
  <c r="AY121" i="1"/>
  <c r="AX121" i="1"/>
  <c r="AY119" i="1"/>
  <c r="BM119" i="1" s="1"/>
  <c r="AX119" i="1"/>
  <c r="DB116" i="1"/>
  <c r="CN116" i="1"/>
  <c r="BZ116" i="1"/>
  <c r="BL116" i="1"/>
  <c r="AX116" i="1"/>
  <c r="AY116" i="1"/>
  <c r="BM116" i="1" s="1"/>
  <c r="CA116" i="1" s="1"/>
  <c r="CO116" i="1" s="1"/>
  <c r="DC116" i="1" s="1"/>
  <c r="DD116" i="1" s="1"/>
  <c r="BL129" i="1"/>
  <c r="BM129" i="1" s="1"/>
  <c r="CA129" i="1" s="1"/>
  <c r="BM122" i="1"/>
  <c r="CA122" i="1" s="1"/>
  <c r="CO122" i="1" s="1"/>
  <c r="DC122" i="1" s="1"/>
  <c r="DD122" i="1" s="1"/>
  <c r="DB121" i="1"/>
  <c r="CN121" i="1"/>
  <c r="BZ121" i="1"/>
  <c r="BL121" i="1"/>
  <c r="AY117" i="1"/>
  <c r="AX117" i="1"/>
  <c r="BL117" i="1"/>
  <c r="BZ117" i="1"/>
  <c r="CN117" i="1"/>
  <c r="DB117" i="1"/>
  <c r="DB115" i="1"/>
  <c r="BZ115" i="1"/>
  <c r="AY115" i="1"/>
  <c r="BM115" i="1" s="1"/>
  <c r="AX115" i="1"/>
  <c r="AX112" i="1"/>
  <c r="BL112" i="1"/>
  <c r="BZ112" i="1"/>
  <c r="CN112" i="1"/>
  <c r="DB112" i="1"/>
  <c r="AJ111" i="1"/>
  <c r="AK111" i="1"/>
  <c r="AY111" i="1" s="1"/>
  <c r="AX110" i="1"/>
  <c r="BL110" i="1"/>
  <c r="BZ110" i="1"/>
  <c r="CN110" i="1"/>
  <c r="DB110" i="1"/>
  <c r="AJ109" i="1"/>
  <c r="AK109" i="1"/>
  <c r="AY109" i="1" s="1"/>
  <c r="BM109" i="1" s="1"/>
  <c r="CA109" i="1" s="1"/>
  <c r="CO109" i="1" s="1"/>
  <c r="DC109" i="1" s="1"/>
  <c r="DD109" i="1" s="1"/>
  <c r="DB107" i="1"/>
  <c r="CN107" i="1"/>
  <c r="BZ107" i="1"/>
  <c r="BL107" i="1"/>
  <c r="AX107" i="1"/>
  <c r="DB105" i="1"/>
  <c r="CN105" i="1"/>
  <c r="BZ105" i="1"/>
  <c r="BL105" i="1"/>
  <c r="AX105" i="1"/>
  <c r="AJ105" i="1"/>
  <c r="AK105" i="1"/>
  <c r="AY105" i="1" s="1"/>
  <c r="BM105" i="1" s="1"/>
  <c r="CA105" i="1" s="1"/>
  <c r="CO105" i="1" s="1"/>
  <c r="DC105" i="1" s="1"/>
  <c r="DD105" i="1" s="1"/>
  <c r="DB103" i="1"/>
  <c r="CN103" i="1"/>
  <c r="BZ103" i="1"/>
  <c r="BL103" i="1"/>
  <c r="BM103" i="1" s="1"/>
  <c r="CA103" i="1" s="1"/>
  <c r="CO103" i="1" s="1"/>
  <c r="DC103" i="1" s="1"/>
  <c r="DD103" i="1" s="1"/>
  <c r="AX103" i="1"/>
  <c r="DB100" i="1"/>
  <c r="CN100" i="1"/>
  <c r="BZ100" i="1"/>
  <c r="BL100" i="1"/>
  <c r="AX100" i="1"/>
  <c r="AK100" i="1"/>
  <c r="AY100" i="1" s="1"/>
  <c r="BM100" i="1" s="1"/>
  <c r="DB96" i="1"/>
  <c r="CN96" i="1"/>
  <c r="BZ96" i="1"/>
  <c r="BL96" i="1"/>
  <c r="AX96" i="1"/>
  <c r="AK96" i="1"/>
  <c r="AY96" i="1" s="1"/>
  <c r="BM96" i="1" s="1"/>
  <c r="CT186" i="1"/>
  <c r="CP186" i="1"/>
  <c r="DB94" i="1"/>
  <c r="CJ186" i="1"/>
  <c r="CF186" i="1"/>
  <c r="CB186" i="1"/>
  <c r="CN94" i="1"/>
  <c r="BV186" i="1"/>
  <c r="BR186" i="1"/>
  <c r="BN186" i="1"/>
  <c r="BZ94" i="1"/>
  <c r="BH186" i="1"/>
  <c r="BD186" i="1"/>
  <c r="AZ186" i="1"/>
  <c r="BL94" i="1"/>
  <c r="AT186" i="1"/>
  <c r="AP186" i="1"/>
  <c r="AL186" i="1"/>
  <c r="AX94" i="1"/>
  <c r="AF186" i="1"/>
  <c r="CN108" i="1"/>
  <c r="DB108" i="1"/>
  <c r="DB101" i="1"/>
  <c r="CN101" i="1"/>
  <c r="BZ101" i="1"/>
  <c r="BL101" i="1"/>
  <c r="AX101" i="1"/>
  <c r="CN99" i="1"/>
  <c r="BL99" i="1"/>
  <c r="CN95" i="1"/>
  <c r="BL95" i="1"/>
  <c r="BA186" i="1"/>
  <c r="AK94" i="1"/>
  <c r="DC91" i="1"/>
  <c r="DD91" i="1" s="1"/>
  <c r="DB91" i="1"/>
  <c r="DC89" i="1"/>
  <c r="DD89" i="1" s="1"/>
  <c r="DC87" i="1"/>
  <c r="DD87" i="1" s="1"/>
  <c r="DC85" i="1"/>
  <c r="DD85" i="1" s="1"/>
  <c r="DC83" i="1"/>
  <c r="DD83" i="1" s="1"/>
  <c r="CN81" i="1"/>
  <c r="CO81" i="1" s="1"/>
  <c r="DC81" i="1" s="1"/>
  <c r="DD81" i="1" s="1"/>
  <c r="CN79" i="1"/>
  <c r="CO79" i="1" s="1"/>
  <c r="DC79" i="1" s="1"/>
  <c r="DD79" i="1" s="1"/>
  <c r="DB77" i="1"/>
  <c r="CN77" i="1"/>
  <c r="CO77" i="1" s="1"/>
  <c r="DC77" i="1" s="1"/>
  <c r="DD77" i="1" s="1"/>
  <c r="DB75" i="1"/>
  <c r="CN75" i="1"/>
  <c r="CO75" i="1" s="1"/>
  <c r="DC75" i="1" s="1"/>
  <c r="DD75" i="1" s="1"/>
  <c r="DB73" i="1"/>
  <c r="CN73" i="1"/>
  <c r="CO73" i="1" s="1"/>
  <c r="DC73" i="1" s="1"/>
  <c r="DD73" i="1" s="1"/>
  <c r="DB71" i="1"/>
  <c r="CN71" i="1"/>
  <c r="CO71" i="1" s="1"/>
  <c r="DC71" i="1" s="1"/>
  <c r="DD71" i="1" s="1"/>
  <c r="DB70" i="1"/>
  <c r="CN70" i="1"/>
  <c r="CO70" i="1" s="1"/>
  <c r="DC70" i="1" s="1"/>
  <c r="DD70" i="1" s="1"/>
  <c r="DB69" i="1"/>
  <c r="CN69" i="1"/>
  <c r="CO69" i="1" s="1"/>
  <c r="DC69" i="1" s="1"/>
  <c r="DD69" i="1" s="1"/>
  <c r="CA68" i="1"/>
  <c r="CO68" i="1" s="1"/>
  <c r="DC68" i="1" s="1"/>
  <c r="DD68" i="1" s="1"/>
  <c r="CA66" i="1"/>
  <c r="CO66" i="1" s="1"/>
  <c r="DC66" i="1" s="1"/>
  <c r="DD66" i="1" s="1"/>
  <c r="CA64" i="1"/>
  <c r="CO64" i="1" s="1"/>
  <c r="DC64" i="1" s="1"/>
  <c r="DD64" i="1" s="1"/>
  <c r="DB61" i="1"/>
  <c r="CN61" i="1"/>
  <c r="BZ61" i="1"/>
  <c r="BL61" i="1"/>
  <c r="BM61" i="1" s="1"/>
  <c r="DB57" i="1"/>
  <c r="CN57" i="1"/>
  <c r="BZ57" i="1"/>
  <c r="BL57" i="1"/>
  <c r="BM57" i="1" s="1"/>
  <c r="AJ94" i="1"/>
  <c r="AJ186" i="1" s="1"/>
  <c r="DB89" i="1"/>
  <c r="DB87" i="1"/>
  <c r="DB85" i="1"/>
  <c r="DB83" i="1"/>
  <c r="DB81" i="1"/>
  <c r="DB79" i="1"/>
  <c r="CN62" i="1"/>
  <c r="DB62" i="1"/>
  <c r="BL60" i="1"/>
  <c r="BM60" i="1" s="1"/>
  <c r="CA60" i="1" s="1"/>
  <c r="CO60" i="1" s="1"/>
  <c r="DC60" i="1" s="1"/>
  <c r="DD60" i="1" s="1"/>
  <c r="CN58" i="1"/>
  <c r="BM56" i="1"/>
  <c r="CA56" i="1" s="1"/>
  <c r="CO56" i="1" s="1"/>
  <c r="DC56" i="1" s="1"/>
  <c r="DD56" i="1" s="1"/>
  <c r="AK49" i="1"/>
  <c r="AY49" i="1" s="1"/>
  <c r="BM49" i="1" s="1"/>
  <c r="CA49" i="1" s="1"/>
  <c r="CO49" i="1" s="1"/>
  <c r="DC49" i="1" s="1"/>
  <c r="DD49" i="1" s="1"/>
  <c r="AJ49" i="1"/>
  <c r="AK47" i="1"/>
  <c r="AY47" i="1" s="1"/>
  <c r="BM47" i="1" s="1"/>
  <c r="CA47" i="1" s="1"/>
  <c r="CO47" i="1" s="1"/>
  <c r="DC47" i="1" s="1"/>
  <c r="DD47" i="1" s="1"/>
  <c r="AJ47" i="1"/>
  <c r="AK45" i="1"/>
  <c r="AY45" i="1" s="1"/>
  <c r="BM45" i="1" s="1"/>
  <c r="CA45" i="1" s="1"/>
  <c r="CO45" i="1" s="1"/>
  <c r="DC45" i="1" s="1"/>
  <c r="DD45" i="1" s="1"/>
  <c r="AJ45" i="1"/>
  <c r="DC88" i="1"/>
  <c r="DD88" i="1" s="1"/>
  <c r="DC84" i="1"/>
  <c r="DD84" i="1" s="1"/>
  <c r="AX56" i="1"/>
  <c r="DB55" i="1"/>
  <c r="AX54" i="1"/>
  <c r="AX52" i="1"/>
  <c r="AY54" i="1"/>
  <c r="BM54" i="1" s="1"/>
  <c r="CA54" i="1" s="1"/>
  <c r="CO54" i="1" s="1"/>
  <c r="DC54" i="1" s="1"/>
  <c r="DD54" i="1" s="1"/>
  <c r="AY50" i="1"/>
  <c r="BM50" i="1" s="1"/>
  <c r="CA50" i="1" s="1"/>
  <c r="CO50" i="1" s="1"/>
  <c r="DC50" i="1" s="1"/>
  <c r="DD50" i="1" s="1"/>
  <c r="AJ43" i="1"/>
  <c r="AK43" i="1"/>
  <c r="AY43" i="1" s="1"/>
  <c r="BM43" i="1" s="1"/>
  <c r="CA43" i="1" s="1"/>
  <c r="CO43" i="1" s="1"/>
  <c r="DC43" i="1" s="1"/>
  <c r="DD43" i="1" s="1"/>
  <c r="AX42" i="1"/>
  <c r="BL42" i="1"/>
  <c r="BZ42" i="1"/>
  <c r="CN42" i="1"/>
  <c r="DB42" i="1"/>
  <c r="AJ41" i="1"/>
  <c r="AK41" i="1"/>
  <c r="AY41" i="1" s="1"/>
  <c r="BM41" i="1" s="1"/>
  <c r="CA41" i="1" s="1"/>
  <c r="CO41" i="1" s="1"/>
  <c r="DC41" i="1" s="1"/>
  <c r="DD41" i="1" s="1"/>
  <c r="AX40" i="1"/>
  <c r="BL40" i="1"/>
  <c r="BZ40" i="1"/>
  <c r="CN40" i="1"/>
  <c r="DB40" i="1"/>
  <c r="AJ39" i="1"/>
  <c r="AK39" i="1"/>
  <c r="AY39" i="1" s="1"/>
  <c r="BM39" i="1" s="1"/>
  <c r="CA39" i="1" s="1"/>
  <c r="CO39" i="1" s="1"/>
  <c r="DC39" i="1" s="1"/>
  <c r="DD39" i="1" s="1"/>
  <c r="AX38" i="1"/>
  <c r="BL38" i="1"/>
  <c r="BZ38" i="1"/>
  <c r="CN38" i="1"/>
  <c r="DB38" i="1"/>
  <c r="DB36" i="1"/>
  <c r="CN36" i="1"/>
  <c r="BZ36" i="1"/>
  <c r="BL36" i="1"/>
  <c r="DB35" i="1"/>
  <c r="CN35" i="1"/>
  <c r="CN92" i="1" s="1"/>
  <c r="BZ35" i="1"/>
  <c r="BL35" i="1"/>
  <c r="BL92" i="1" s="1"/>
  <c r="CP92" i="1"/>
  <c r="BZ92" i="1"/>
  <c r="BN92" i="1"/>
  <c r="AX92" i="1"/>
  <c r="AL92" i="1"/>
  <c r="AK28" i="1"/>
  <c r="AY28" i="1" s="1"/>
  <c r="AJ28" i="1"/>
  <c r="DB18" i="1"/>
  <c r="CN18" i="1"/>
  <c r="BZ18" i="1"/>
  <c r="BL18" i="1"/>
  <c r="AX18" i="1"/>
  <c r="AJ18" i="1"/>
  <c r="BZ16" i="1"/>
  <c r="AY52" i="1"/>
  <c r="BM52" i="1" s="1"/>
  <c r="CA52" i="1" s="1"/>
  <c r="CO52" i="1" s="1"/>
  <c r="DC52" i="1" s="1"/>
  <c r="DD52" i="1" s="1"/>
  <c r="CU92" i="1"/>
  <c r="CQ92" i="1"/>
  <c r="CK92" i="1"/>
  <c r="CG92" i="1"/>
  <c r="CC92" i="1"/>
  <c r="BW92" i="1"/>
  <c r="BS92" i="1"/>
  <c r="BO92" i="1"/>
  <c r="BI92" i="1"/>
  <c r="BE92" i="1"/>
  <c r="BA92" i="1"/>
  <c r="AU92" i="1"/>
  <c r="AQ92" i="1"/>
  <c r="AM92" i="1"/>
  <c r="AI92" i="1"/>
  <c r="AJ33" i="1"/>
  <c r="BZ29" i="1"/>
  <c r="CA29" i="1" s="1"/>
  <c r="CO29" i="1" s="1"/>
  <c r="DC29" i="1" s="1"/>
  <c r="DD29" i="1" s="1"/>
  <c r="DB28" i="1"/>
  <c r="CN28" i="1"/>
  <c r="BZ28" i="1"/>
  <c r="BL28" i="1"/>
  <c r="AX28" i="1"/>
  <c r="CT31" i="1"/>
  <c r="CP31" i="1"/>
  <c r="DB27" i="1"/>
  <c r="DB31" i="1" s="1"/>
  <c r="CJ31" i="1"/>
  <c r="CF31" i="1"/>
  <c r="CB31" i="1"/>
  <c r="CN27" i="1"/>
  <c r="CN31" i="1" s="1"/>
  <c r="BV31" i="1"/>
  <c r="BR31" i="1"/>
  <c r="BN31" i="1"/>
  <c r="BZ27" i="1"/>
  <c r="BH31" i="1"/>
  <c r="BD31" i="1"/>
  <c r="AZ31" i="1"/>
  <c r="BL27" i="1"/>
  <c r="BL31" i="1" s="1"/>
  <c r="AT31" i="1"/>
  <c r="AP31" i="1"/>
  <c r="AL31" i="1"/>
  <c r="AX27" i="1"/>
  <c r="AX31" i="1" s="1"/>
  <c r="DC24" i="1"/>
  <c r="DD24" i="1" s="1"/>
  <c r="DB24" i="1"/>
  <c r="CN12" i="1"/>
  <c r="BZ12" i="1"/>
  <c r="BL12" i="1"/>
  <c r="BM12" i="1" s="1"/>
  <c r="AX12" i="1"/>
  <c r="AJ12" i="1"/>
  <c r="DB10" i="1"/>
  <c r="CN10" i="1"/>
  <c r="BZ10" i="1"/>
  <c r="AK36" i="1"/>
  <c r="AY36" i="1" s="1"/>
  <c r="AK34" i="1"/>
  <c r="AY34" i="1" s="1"/>
  <c r="BM34" i="1" s="1"/>
  <c r="CA34" i="1" s="1"/>
  <c r="CO34" i="1" s="1"/>
  <c r="DC34" i="1" s="1"/>
  <c r="DD34" i="1" s="1"/>
  <c r="AK22" i="1"/>
  <c r="AY22" i="1" s="1"/>
  <c r="BM22" i="1" s="1"/>
  <c r="CA22" i="1" s="1"/>
  <c r="CO22" i="1" s="1"/>
  <c r="DC22" i="1" s="1"/>
  <c r="DD22" i="1" s="1"/>
  <c r="AK18" i="1"/>
  <c r="AY18" i="1" s="1"/>
  <c r="BM18" i="1" s="1"/>
  <c r="CA18" i="1" s="1"/>
  <c r="CO18" i="1" s="1"/>
  <c r="DC18" i="1" s="1"/>
  <c r="DD18" i="1" s="1"/>
  <c r="AK14" i="1"/>
  <c r="AY14" i="1" s="1"/>
  <c r="BM14" i="1" s="1"/>
  <c r="CA14" i="1" s="1"/>
  <c r="CO14" i="1" s="1"/>
  <c r="DC14" i="1" s="1"/>
  <c r="DD14" i="1" s="1"/>
  <c r="AK10" i="1"/>
  <c r="AY10" i="1" s="1"/>
  <c r="BM10" i="1" s="1"/>
  <c r="CA10" i="1" s="1"/>
  <c r="CO10" i="1" s="1"/>
  <c r="DC10" i="1" s="1"/>
  <c r="DD10" i="1" s="1"/>
  <c r="AK35" i="1"/>
  <c r="AY35" i="1" s="1"/>
  <c r="AK19" i="1"/>
  <c r="AY19" i="1" s="1"/>
  <c r="BM19" i="1" s="1"/>
  <c r="CA19" i="1" s="1"/>
  <c r="CO19" i="1" s="1"/>
  <c r="DC19" i="1" s="1"/>
  <c r="DD19" i="1" s="1"/>
  <c r="AK15" i="1"/>
  <c r="AY15" i="1" s="1"/>
  <c r="BM15" i="1" s="1"/>
  <c r="CA15" i="1" s="1"/>
  <c r="CO15" i="1" s="1"/>
  <c r="DC15" i="1" s="1"/>
  <c r="DD15" i="1" s="1"/>
  <c r="AK11" i="1"/>
  <c r="AY11" i="1" s="1"/>
  <c r="BM11" i="1" s="1"/>
  <c r="CA11" i="1" s="1"/>
  <c r="CO11" i="1" s="1"/>
  <c r="DC11" i="1" s="1"/>
  <c r="DD11" i="1" s="1"/>
  <c r="AJ9" i="1"/>
  <c r="AX9" i="1"/>
  <c r="BL9" i="1"/>
  <c r="BM9" i="1" s="1"/>
  <c r="BZ9" i="1"/>
  <c r="CN9" i="1"/>
  <c r="DB9" i="1"/>
  <c r="CA9" i="1" l="1"/>
  <c r="CO9" i="1" s="1"/>
  <c r="DC9" i="1" s="1"/>
  <c r="DD9" i="1" s="1"/>
  <c r="BM35" i="1"/>
  <c r="CA35" i="1" s="1"/>
  <c r="CO35" i="1" s="1"/>
  <c r="DC35" i="1" s="1"/>
  <c r="DD35" i="1" s="1"/>
  <c r="BM36" i="1"/>
  <c r="CA36" i="1" s="1"/>
  <c r="CO36" i="1" s="1"/>
  <c r="DC36" i="1" s="1"/>
  <c r="DD36" i="1" s="1"/>
  <c r="CA12" i="1"/>
  <c r="CO12" i="1" s="1"/>
  <c r="DC12" i="1" s="1"/>
  <c r="DD12" i="1" s="1"/>
  <c r="AJ92" i="1"/>
  <c r="DB92" i="1"/>
  <c r="BM111" i="1"/>
  <c r="CA111" i="1" s="1"/>
  <c r="CO111" i="1" s="1"/>
  <c r="DC111" i="1" s="1"/>
  <c r="DD111" i="1" s="1"/>
  <c r="CO129" i="1"/>
  <c r="DC129" i="1" s="1"/>
  <c r="DD129" i="1" s="1"/>
  <c r="CA119" i="1"/>
  <c r="CO119" i="1" s="1"/>
  <c r="DC119" i="1" s="1"/>
  <c r="DD119" i="1" s="1"/>
  <c r="BM123" i="1"/>
  <c r="CA123" i="1" s="1"/>
  <c r="CO123" i="1" s="1"/>
  <c r="DC123" i="1" s="1"/>
  <c r="DD123" i="1" s="1"/>
  <c r="CO128" i="1"/>
  <c r="DC128" i="1" s="1"/>
  <c r="DD128" i="1" s="1"/>
  <c r="CO132" i="1"/>
  <c r="DC132" i="1" s="1"/>
  <c r="DD132" i="1" s="1"/>
  <c r="BM55" i="1"/>
  <c r="CA55" i="1" s="1"/>
  <c r="CO55" i="1" s="1"/>
  <c r="DC55" i="1" s="1"/>
  <c r="DD55" i="1" s="1"/>
  <c r="CO58" i="1"/>
  <c r="DC58" i="1" s="1"/>
  <c r="DD58" i="1" s="1"/>
  <c r="CO62" i="1"/>
  <c r="DC62" i="1" s="1"/>
  <c r="DD62" i="1" s="1"/>
  <c r="BZ31" i="1"/>
  <c r="CA31" i="1" s="1"/>
  <c r="CA57" i="1"/>
  <c r="CO57" i="1" s="1"/>
  <c r="DC57" i="1" s="1"/>
  <c r="DD57" i="1" s="1"/>
  <c r="CA61" i="1"/>
  <c r="CO61" i="1" s="1"/>
  <c r="DC61" i="1" s="1"/>
  <c r="DD61" i="1" s="1"/>
  <c r="CA96" i="1"/>
  <c r="CO96" i="1" s="1"/>
  <c r="DC96" i="1" s="1"/>
  <c r="DD96" i="1" s="1"/>
  <c r="CA100" i="1"/>
  <c r="CO100" i="1" s="1"/>
  <c r="DC100" i="1" s="1"/>
  <c r="DD100" i="1" s="1"/>
  <c r="CA115" i="1"/>
  <c r="CO115" i="1" s="1"/>
  <c r="DC115" i="1" s="1"/>
  <c r="DD115" i="1" s="1"/>
  <c r="BM117" i="1"/>
  <c r="CA117" i="1" s="1"/>
  <c r="CO117" i="1" s="1"/>
  <c r="DC117" i="1" s="1"/>
  <c r="DD117" i="1" s="1"/>
  <c r="BM121" i="1"/>
  <c r="CA121" i="1" s="1"/>
  <c r="CO121" i="1" s="1"/>
  <c r="DC121" i="1" s="1"/>
  <c r="DD121" i="1" s="1"/>
  <c r="CA125" i="1"/>
  <c r="CO125" i="1" s="1"/>
  <c r="DC125" i="1" s="1"/>
  <c r="DD125" i="1" s="1"/>
  <c r="CO131" i="1"/>
  <c r="DC131" i="1" s="1"/>
  <c r="DD131" i="1" s="1"/>
  <c r="CO135" i="1"/>
  <c r="DC135" i="1" s="1"/>
  <c r="DD135" i="1" s="1"/>
  <c r="CO152" i="1"/>
  <c r="DC152" i="1" s="1"/>
  <c r="DD152" i="1" s="1"/>
  <c r="BM104" i="1"/>
  <c r="CA104" i="1" s="1"/>
  <c r="CO104" i="1" s="1"/>
  <c r="DC104" i="1" s="1"/>
  <c r="DD104" i="1" s="1"/>
  <c r="BM110" i="1"/>
  <c r="CA110" i="1" s="1"/>
  <c r="CO110" i="1" s="1"/>
  <c r="DC110" i="1" s="1"/>
  <c r="DD110" i="1" s="1"/>
  <c r="CA113" i="1"/>
  <c r="CO113" i="1" s="1"/>
  <c r="DC113" i="1" s="1"/>
  <c r="DD113" i="1" s="1"/>
  <c r="CO136" i="1"/>
  <c r="DC136" i="1" s="1"/>
  <c r="DD136" i="1" s="1"/>
  <c r="CO138" i="1"/>
  <c r="DC138" i="1" s="1"/>
  <c r="DD138" i="1" s="1"/>
  <c r="CO151" i="1"/>
  <c r="DC151" i="1" s="1"/>
  <c r="DD151" i="1" s="1"/>
  <c r="CA16" i="1"/>
  <c r="CO16" i="1" s="1"/>
  <c r="DC16" i="1" s="1"/>
  <c r="DD16" i="1" s="1"/>
  <c r="AY27" i="1"/>
  <c r="AK31" i="1"/>
  <c r="X25" i="1"/>
  <c r="AJ8" i="1"/>
  <c r="AJ25" i="1" s="1"/>
  <c r="AK8" i="1"/>
  <c r="AL25" i="1"/>
  <c r="AX8" i="1"/>
  <c r="AX25" i="1" s="1"/>
  <c r="AZ25" i="1"/>
  <c r="BL8" i="1"/>
  <c r="BL25" i="1" s="1"/>
  <c r="BN25" i="1"/>
  <c r="BZ8" i="1"/>
  <c r="BZ25" i="1" s="1"/>
  <c r="CB25" i="1"/>
  <c r="CN8" i="1"/>
  <c r="CN25" i="1" s="1"/>
  <c r="CP25" i="1"/>
  <c r="DB8" i="1"/>
  <c r="DB25" i="1" s="1"/>
  <c r="AK92" i="1"/>
  <c r="BM38" i="1"/>
  <c r="CA38" i="1" s="1"/>
  <c r="CO38" i="1" s="1"/>
  <c r="DC38" i="1" s="1"/>
  <c r="DD38" i="1" s="1"/>
  <c r="BM42" i="1"/>
  <c r="CA42" i="1" s="1"/>
  <c r="CO42" i="1" s="1"/>
  <c r="DC42" i="1" s="1"/>
  <c r="DD42" i="1" s="1"/>
  <c r="BM46" i="1"/>
  <c r="CA46" i="1" s="1"/>
  <c r="CO46" i="1" s="1"/>
  <c r="DC46" i="1" s="1"/>
  <c r="DD46" i="1" s="1"/>
  <c r="BM48" i="1"/>
  <c r="CA48" i="1" s="1"/>
  <c r="CO48" i="1" s="1"/>
  <c r="DC48" i="1" s="1"/>
  <c r="DD48" i="1" s="1"/>
  <c r="BM99" i="1"/>
  <c r="CA99" i="1" s="1"/>
  <c r="CO99" i="1" s="1"/>
  <c r="DC99" i="1" s="1"/>
  <c r="DD99" i="1" s="1"/>
  <c r="BM106" i="1"/>
  <c r="CA106" i="1" s="1"/>
  <c r="CO106" i="1" s="1"/>
  <c r="DC106" i="1" s="1"/>
  <c r="DD106" i="1" s="1"/>
  <c r="BM107" i="1"/>
  <c r="CA107" i="1" s="1"/>
  <c r="CO107" i="1" s="1"/>
  <c r="DC107" i="1" s="1"/>
  <c r="DD107" i="1" s="1"/>
  <c r="BM108" i="1"/>
  <c r="CA108" i="1" s="1"/>
  <c r="CO108" i="1" s="1"/>
  <c r="DC108" i="1" s="1"/>
  <c r="DD108" i="1" s="1"/>
  <c r="BM28" i="1"/>
  <c r="CA28" i="1" s="1"/>
  <c r="CO28" i="1" s="1"/>
  <c r="DC28" i="1" s="1"/>
  <c r="DD28" i="1" s="1"/>
  <c r="AK186" i="1"/>
  <c r="AY94" i="1"/>
  <c r="AX186" i="1"/>
  <c r="BL186" i="1"/>
  <c r="BZ186" i="1"/>
  <c r="CN186" i="1"/>
  <c r="DB186" i="1"/>
  <c r="DC191" i="1"/>
  <c r="DD189" i="1"/>
  <c r="DD191" i="1" s="1"/>
  <c r="BM112" i="1"/>
  <c r="CA112" i="1" s="1"/>
  <c r="CO112" i="1" s="1"/>
  <c r="DC112" i="1" s="1"/>
  <c r="DD112" i="1" s="1"/>
  <c r="AJ31" i="1"/>
  <c r="AY92" i="1"/>
  <c r="BM33" i="1"/>
  <c r="BM40" i="1"/>
  <c r="CA40" i="1" s="1"/>
  <c r="CO40" i="1" s="1"/>
  <c r="DC40" i="1" s="1"/>
  <c r="DD40" i="1" s="1"/>
  <c r="BM44" i="1"/>
  <c r="CA44" i="1" s="1"/>
  <c r="CO44" i="1" s="1"/>
  <c r="DC44" i="1" s="1"/>
  <c r="DD44" i="1" s="1"/>
  <c r="BM53" i="1"/>
  <c r="CA53" i="1" s="1"/>
  <c r="CO53" i="1" s="1"/>
  <c r="DC53" i="1" s="1"/>
  <c r="DD53" i="1" s="1"/>
  <c r="BM95" i="1"/>
  <c r="CA95" i="1" s="1"/>
  <c r="CO95" i="1" s="1"/>
  <c r="DC95" i="1" s="1"/>
  <c r="DD95" i="1" s="1"/>
  <c r="CA59" i="1"/>
  <c r="CO59" i="1" s="1"/>
  <c r="DC59" i="1" s="1"/>
  <c r="DD59" i="1" s="1"/>
  <c r="CO63" i="1"/>
  <c r="DC63" i="1" s="1"/>
  <c r="DD63" i="1" s="1"/>
  <c r="CO67" i="1"/>
  <c r="DC67" i="1" s="1"/>
  <c r="DD67" i="1" s="1"/>
  <c r="CO97" i="1"/>
  <c r="DC97" i="1" s="1"/>
  <c r="DD97" i="1" s="1"/>
  <c r="BM101" i="1"/>
  <c r="CA101" i="1" s="1"/>
  <c r="CO101" i="1" s="1"/>
  <c r="DC101" i="1" s="1"/>
  <c r="DD101" i="1" s="1"/>
  <c r="DB187" i="1" l="1"/>
  <c r="AY186" i="1"/>
  <c r="BM94" i="1"/>
  <c r="AK25" i="1"/>
  <c r="AY8" i="1"/>
  <c r="BM27" i="1"/>
  <c r="AY31" i="1"/>
  <c r="BM92" i="1"/>
  <c r="CA33" i="1"/>
  <c r="CA92" i="1" l="1"/>
  <c r="CO33" i="1"/>
  <c r="AY25" i="1"/>
  <c r="BM8" i="1"/>
  <c r="BM186" i="1"/>
  <c r="CA94" i="1"/>
  <c r="CA27" i="1"/>
  <c r="CO27" i="1" s="1"/>
  <c r="BM31" i="1"/>
  <c r="CA186" i="1" l="1"/>
  <c r="CO94" i="1"/>
  <c r="BM25" i="1"/>
  <c r="CA8" i="1"/>
  <c r="CO92" i="1"/>
  <c r="DC33" i="1"/>
  <c r="CO31" i="1"/>
  <c r="DC27" i="1"/>
  <c r="DC31" i="1" l="1"/>
  <c r="DD27" i="1"/>
  <c r="DD31" i="1" s="1"/>
  <c r="DC92" i="1"/>
  <c r="DD33" i="1"/>
  <c r="DD92" i="1" s="1"/>
  <c r="CA25" i="1"/>
  <c r="CO8" i="1"/>
  <c r="DC8" i="1" s="1"/>
  <c r="CO186" i="1"/>
  <c r="DC94" i="1"/>
  <c r="DC186" i="1" l="1"/>
  <c r="DD94" i="1"/>
  <c r="DD186" i="1" s="1"/>
  <c r="DC25" i="1"/>
  <c r="DC187" i="1" s="1"/>
  <c r="DD8" i="1"/>
  <c r="DD25" i="1" s="1"/>
  <c r="DD187" i="1" s="1"/>
</calcChain>
</file>

<file path=xl/sharedStrings.xml><?xml version="1.0" encoding="utf-8"?>
<sst xmlns="http://schemas.openxmlformats.org/spreadsheetml/2006/main" count="1520" uniqueCount="896">
  <si>
    <t>INVENTARIO DE  ACTIVO FIJO  CON SU RESPECTIVA DEPRECIACIÓN AL 31  DE JULIO DE 2017</t>
  </si>
  <si>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</si>
  <si>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</si>
  <si>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</si>
  <si>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</si>
  <si>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</si>
  <si>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</si>
  <si>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</si>
  <si>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</si>
  <si>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</si>
  <si>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</si>
  <si>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</si>
  <si>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</si>
  <si>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</si>
  <si>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</si>
  <si>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</si>
  <si>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</si>
  <si>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</si>
  <si>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</si>
  <si>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</si>
  <si>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</si>
  <si>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</si>
  <si>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</si>
  <si>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</si>
  <si>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</si>
  <si>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</si>
  <si>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</si>
  <si>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</si>
  <si>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</si>
  <si>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</si>
  <si>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</si>
  <si>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</si>
  <si>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</si>
  <si>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</si>
  <si>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</si>
  <si>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</si>
  <si>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</si>
  <si>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</si>
  <si>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</si>
  <si>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</si>
  <si>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</si>
  <si>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</si>
  <si>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</si>
  <si>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ene-dic. 2017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</si>
  <si>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</si>
  <si>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</si>
  <si>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</si>
  <si>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</si>
  <si>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</si>
  <si>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</si>
  <si>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</si>
  <si>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</si>
  <si>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</si>
  <si>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</si>
  <si>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</si>
  <si>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</si>
  <si>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</si>
  <si>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</si>
  <si>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</si>
  <si>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</si>
  <si>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</si>
  <si>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</si>
  <si>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</si>
  <si>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</si>
  <si>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</si>
  <si>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</si>
  <si>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</si>
  <si>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</si>
  <si>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</si>
  <si>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</si>
  <si>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</si>
  <si>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</si>
  <si>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</si>
  <si>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</si>
  <si>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</si>
  <si>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</si>
  <si>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</si>
  <si>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</si>
  <si>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</si>
  <si>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</si>
  <si>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</si>
  <si>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</si>
  <si>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</si>
  <si>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</si>
  <si>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</si>
  <si>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</si>
  <si>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</si>
  <si>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</si>
  <si>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</si>
  <si>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</si>
  <si>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</si>
  <si>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</si>
  <si>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</si>
  <si>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</si>
  <si>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455-180</t>
  </si>
  <si>
    <t>36106-02</t>
  </si>
  <si>
    <t>PICK UP  (N- 7515), DOBLE CABINA, COLOR PLATA METAILICO</t>
  </si>
  <si>
    <t>MARCA: TOYOTA, MODELO KUN 25L-HRMDH; TIPO PICK UP DOBLE CABINA; CLASE PICK UP; CHASIS VIN: SIN NUMERO; CHASIS GRABADO: MROFR22G400686938; NUMERO DE MOTOR: 2KD58300740; CILINDRAJE DE MOTOR:2,500CC; COLOR PLATA METALICO; AÑO 2013; COMBUSTIBLE: DIESEL; INVENTARIO: 00104943.</t>
  </si>
  <si>
    <t>455-110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</si>
  <si>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</si>
  <si>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</si>
  <si>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</si>
  <si>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</si>
  <si>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</si>
  <si>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</si>
  <si>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</si>
  <si>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</si>
  <si>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MAQUINARIA , EQUIPO Y MOBILIARIO DIVERSO</t>
  </si>
  <si>
    <t>AIRE ACONDICIONADO</t>
  </si>
  <si>
    <t>MARCA PANASONIC;TIPO PARED; CAPACIDAD: 18,000BTU/HR ; MODELO : CS-PS18MKQ ; REFRIGERANTE R 410A, EFICIENCIA SERR 13</t>
  </si>
  <si>
    <t>455-173G</t>
  </si>
  <si>
    <t>30301-53</t>
  </si>
  <si>
    <t>MARCA PANASONIC;TIPO PARED; CAPACIDAD: 18,000BTU/HR ; MODELO : CS-PS18MKQ ; REFRIGERANTE R 410A, EFICIENCIA SERR 13. No. DE SERIE 2441205236.</t>
  </si>
  <si>
    <t>455-173M</t>
  </si>
  <si>
    <t>30301-54</t>
  </si>
  <si>
    <t>BANDA AEROBICA</t>
  </si>
  <si>
    <t>MARCA- PRO FORM, MODELO  PFTL8190, 10 NIVELES DE VELOCIDAD  Y 10 GRADOS DE INCLINACIÓN, DOS PORTA OBJETOS, VOLTAJE 110 WATTS, MOTOR2.5 HP.</t>
  </si>
  <si>
    <t>455-181-01</t>
  </si>
  <si>
    <t>30329-01</t>
  </si>
  <si>
    <t>REFRIGERADORA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</si>
  <si>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</si>
  <si>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</si>
  <si>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</si>
  <si>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455-192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</si>
  <si>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</si>
  <si>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</si>
  <si>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455-184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</si>
  <si>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</si>
  <si>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</si>
  <si>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</si>
  <si>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</si>
  <si>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</si>
  <si>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455-182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</si>
  <si>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</si>
  <si>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</si>
  <si>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</si>
  <si>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</si>
  <si>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</si>
  <si>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</si>
  <si>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</si>
  <si>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</si>
  <si>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</si>
  <si>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</si>
  <si>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</si>
  <si>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</si>
  <si>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</si>
  <si>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</si>
  <si>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</si>
  <si>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</si>
  <si>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</si>
  <si>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455-150</t>
  </si>
  <si>
    <t>31141-02</t>
  </si>
  <si>
    <t>STAN PARA RECEPCIÓN</t>
  </si>
  <si>
    <t>MATERIAL : ESTRUCTURA DE MADERA AGLOMERADA, FORROS DE PLÁSTICOS LAMINADOS, BISAGRAS OCULTAS,LLAVINES Y PASADORES, TORNILLERIS CON TAPONES,MEDIDAS MÍNIMAS 2.00 METROS DE LARGO</t>
  </si>
  <si>
    <t>31142-01</t>
  </si>
  <si>
    <t>MARCA: WESTTINGHOUSE; TIPO MINI SPLIT; CAPACIDAD DE 60,000BTU;EFICIENCIA SEER 13; REFRIGERANTE ECOLOGICO410A. MODELO: VSX130601BA, SERIE CONDENSADOR No. 1301512735; SERIE EVAPORADOR No.D202021100113110160009.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</si>
  <si>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</si>
  <si>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</si>
  <si>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</si>
  <si>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</si>
  <si>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</si>
  <si>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</si>
  <si>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</si>
  <si>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</si>
  <si>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</si>
  <si>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</si>
  <si>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</si>
  <si>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</si>
  <si>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</si>
  <si>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</si>
  <si>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</si>
  <si>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</si>
  <si>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</si>
  <si>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</si>
  <si>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</si>
  <si>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</si>
  <si>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</si>
  <si>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</si>
  <si>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455-173B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</si>
  <si>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</si>
  <si>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</si>
  <si>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</si>
  <si>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</si>
  <si>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:.MODELO DE CONDENSADOR MCGRO12130, </t>
  </si>
  <si>
    <t>455-173L</t>
  </si>
  <si>
    <t>30301-63</t>
  </si>
  <si>
    <t>GRABADOR DE VIDEO DIGITAL, INCLUYE 10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</si>
  <si>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</si>
  <si>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</si>
  <si>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</si>
  <si>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</si>
  <si>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</si>
  <si>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</si>
  <si>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</si>
  <si>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</si>
  <si>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</si>
  <si>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</si>
  <si>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</si>
  <si>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</si>
  <si>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</si>
  <si>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</si>
  <si>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</si>
  <si>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</si>
  <si>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</si>
  <si>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</si>
  <si>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</si>
  <si>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</si>
  <si>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</si>
  <si>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</si>
  <si>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</si>
  <si>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</si>
  <si>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</si>
  <si>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</si>
  <si>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</si>
  <si>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</si>
  <si>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</si>
  <si>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</si>
  <si>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</si>
  <si>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</si>
  <si>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</si>
  <si>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</si>
  <si>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</si>
  <si>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</si>
  <si>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</si>
  <si>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</si>
  <si>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</si>
  <si>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</si>
  <si>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</si>
  <si>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</si>
  <si>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</si>
  <si>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</si>
  <si>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</si>
  <si>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</si>
  <si>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</si>
  <si>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</si>
  <si>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</si>
  <si>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</si>
  <si>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</si>
  <si>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</si>
  <si>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</si>
  <si>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</si>
  <si>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</si>
  <si>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</si>
  <si>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</si>
  <si>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</si>
  <si>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</si>
  <si>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</si>
  <si>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</si>
  <si>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</si>
  <si>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</si>
  <si>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</si>
  <si>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</si>
  <si>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</si>
  <si>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SUBTOTAL</t>
  </si>
  <si>
    <t>EQUIPO INFORMATICO</t>
  </si>
  <si>
    <t>COMPUTADORA DE ESCRITORIO</t>
  </si>
  <si>
    <t>MARCA DELL MODELO OPTOPLEX 390</t>
  </si>
  <si>
    <t>455-183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</si>
  <si>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</si>
  <si>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</si>
  <si>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</si>
  <si>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</si>
  <si>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</si>
  <si>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</si>
  <si>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</si>
  <si>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</si>
  <si>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</si>
  <si>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 LAPTOP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</si>
  <si>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</si>
  <si>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</si>
  <si>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</si>
  <si>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455-160</t>
  </si>
  <si>
    <t>30202-12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</si>
  <si>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</si>
  <si>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455-190</t>
  </si>
  <si>
    <t>30202-13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</si>
  <si>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</si>
  <si>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30202-14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</si>
  <si>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</si>
  <si>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</si>
  <si>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</si>
  <si>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</si>
  <si>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</si>
  <si>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</si>
  <si>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</si>
  <si>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</si>
  <si>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</si>
  <si>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</si>
  <si>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</si>
  <si>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</si>
  <si>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</si>
  <si>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</si>
  <si>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</si>
  <si>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</si>
  <si>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</si>
  <si>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</si>
  <si>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</si>
  <si>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</si>
  <si>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</si>
  <si>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</si>
  <si>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</si>
  <si>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</si>
  <si>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</si>
  <si>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</si>
  <si>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</si>
  <si>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</si>
  <si>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</si>
  <si>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</si>
  <si>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</si>
  <si>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</si>
  <si>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</si>
  <si>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</si>
  <si>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</si>
  <si>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</si>
  <si>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</si>
  <si>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</si>
  <si>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</si>
  <si>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</si>
  <si>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</si>
  <si>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</si>
  <si>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</si>
  <si>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</si>
  <si>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</si>
  <si>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</si>
  <si>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</si>
  <si>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</si>
  <si>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</si>
  <si>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</si>
  <si>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COMPUTADORA PORTATIL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</si>
  <si>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</si>
  <si>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</si>
  <si>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</si>
  <si>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</si>
  <si>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</si>
  <si>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</si>
  <si>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</si>
  <si>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</si>
  <si>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455-173C</t>
  </si>
  <si>
    <t>30124-102</t>
  </si>
  <si>
    <t>MARCA KYOCERA, MODELO M2035 DN/L, SERIE LZK4202499</t>
  </si>
  <si>
    <t>455-173D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</si>
  <si>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</si>
  <si>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</si>
  <si>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</si>
  <si>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</si>
  <si>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</si>
  <si>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</si>
  <si>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</si>
  <si>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</si>
  <si>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</si>
  <si>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</si>
  <si>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</si>
  <si>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</si>
  <si>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</si>
  <si>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</si>
  <si>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</si>
  <si>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</si>
  <si>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</si>
  <si>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</si>
  <si>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</si>
  <si>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</si>
  <si>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</si>
  <si>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</si>
  <si>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</si>
  <si>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</si>
  <si>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</si>
  <si>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</si>
  <si>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</si>
  <si>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</si>
  <si>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</si>
  <si>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</si>
  <si>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</si>
  <si>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</si>
  <si>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</si>
  <si>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</si>
  <si>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</si>
  <si>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</si>
  <si>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</si>
  <si>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</si>
  <si>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</si>
  <si>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</si>
  <si>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</si>
  <si>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</si>
  <si>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455-173O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</si>
  <si>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</si>
  <si>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</si>
  <si>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</si>
  <si>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</si>
  <si>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</si>
  <si>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</si>
  <si>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</si>
  <si>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</si>
  <si>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</si>
  <si>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</si>
  <si>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</si>
  <si>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</si>
  <si>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</si>
  <si>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</si>
  <si>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</si>
  <si>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</si>
  <si>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</si>
  <si>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</si>
  <si>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</si>
  <si>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</si>
  <si>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</si>
  <si>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</si>
  <si>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</si>
  <si>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</si>
  <si>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</si>
  <si>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</si>
  <si>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</si>
  <si>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</si>
  <si>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</si>
  <si>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</si>
  <si>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</si>
  <si>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</si>
  <si>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</si>
  <si>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</si>
  <si>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</si>
  <si>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</si>
  <si>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</si>
  <si>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</si>
  <si>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</si>
  <si>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</si>
  <si>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</si>
  <si>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455-200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</si>
  <si>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</si>
  <si>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</si>
  <si>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</si>
  <si>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</si>
  <si>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</si>
  <si>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</si>
  <si>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</si>
  <si>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</si>
  <si>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</si>
  <si>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</si>
  <si>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</si>
  <si>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</si>
  <si>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</si>
  <si>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</si>
  <si>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</si>
  <si>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</si>
  <si>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</si>
  <si>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</si>
  <si>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</si>
  <si>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</si>
  <si>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</si>
  <si>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</si>
  <si>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</si>
  <si>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</si>
  <si>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</si>
  <si>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</si>
  <si>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</si>
  <si>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</si>
  <si>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</si>
  <si>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</si>
  <si>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</si>
  <si>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</si>
  <si>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</si>
  <si>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</si>
  <si>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</si>
  <si>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</si>
  <si>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</si>
  <si>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</si>
  <si>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</si>
  <si>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</si>
  <si>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SUB TOTAL </t>
  </si>
  <si>
    <t>22615003  DERECHOS DE PROPIEDAD INTELECTUAL</t>
  </si>
  <si>
    <t>30/06/2017</t>
  </si>
  <si>
    <t>LICENCIA MAGIC XPA 2.5, 20 USUARIOS</t>
  </si>
  <si>
    <t>18/07/2017</t>
  </si>
  <si>
    <t xml:space="preserve">LICENCIA PARA PRESTAMOS </t>
  </si>
  <si>
    <t>SUB TOTAL</t>
  </si>
  <si>
    <t>BIENES DADOS EN COMODATO:</t>
  </si>
  <si>
    <t xml:space="preserve"> EL CONTRATO DE COMODATO SE FIRMO CON FECHA 16 DE OCTUBRE DEL 2014. </t>
  </si>
  <si>
    <t>BOMBA TERMO-NEBULIZADORA</t>
  </si>
  <si>
    <t>BOMBA TERMO-NEBULIZADORA: MATERIAL DEL DEPOSITO PLÁSTICO, CAPACIDAD DEL DEPOSITO QUIMICO 4.5 LITROS, COMBUSTIBLE GASOLINA, AARANQUE AUTOMATICO/ MANUAL, CAPACIDAD DE TANQUE DE COMBUSRIBLE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</si>
  <si>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</si>
  <si>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COMBUSRIBLE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</si>
  <si>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</si>
  <si>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COMBUSRIBLE 1.20 LITROS. SERIE. VTF000005031.</t>
  </si>
  <si>
    <t>35902-03</t>
  </si>
  <si>
    <t>*PICK UP  (N- 7849), DOBLE CABINA, COLOR GRIS INICIA SU DEPRECIACIÓN EN FECHA 8 DE JULIO DEL 2015, SEGÚN ACTA DE RECEPCIÓN. LA FACTURA TIENE FECHA 30 DE JUNIO 2015.</t>
  </si>
  <si>
    <r>
      <t>LOS EQUIPOS DE AIRE ACONDICIONADO</t>
    </r>
    <r>
      <rPr>
        <b/>
        <sz val="10"/>
        <rFont val="Arial"/>
        <family val="2"/>
      </rPr>
      <t>*,</t>
    </r>
    <r>
      <rPr>
        <b/>
        <sz val="6"/>
        <rFont val="Arial"/>
        <family val="2"/>
      </rPr>
      <t>CÓDIGO No.455-173AA-30301-67 Y No.455-173F-30301-68 SE DEPRECIARON EN EL MES DE AGOSTO 2016.</t>
    </r>
  </si>
  <si>
    <t>AUTORIZO:</t>
  </si>
  <si>
    <t>CONCILIO:</t>
  </si>
  <si>
    <t>ELABORO:</t>
  </si>
  <si>
    <t>OSCAR FERNANDO PORTILLO SILVA</t>
  </si>
  <si>
    <t>LICDA. CECI MARIBEL SÁNCHEZ DE RAMÍREZ</t>
  </si>
  <si>
    <t>MAYRA ESTELA BENÍTEZ BENAVIDES</t>
  </si>
  <si>
    <t>JEFE DE LOGISTICA Y  ACTIVOS</t>
  </si>
  <si>
    <t>JEFE UNIDAD CONTABLE</t>
  </si>
  <si>
    <t xml:space="preserve">ASISTENTE DE LOGÍSTICA Y  ACTIVOS </t>
  </si>
  <si>
    <t>________________________________</t>
  </si>
  <si>
    <t>___________________________________</t>
  </si>
  <si>
    <t>______________________________</t>
  </si>
  <si>
    <t>_____________________________</t>
  </si>
  <si>
    <t>CONCILIADO:</t>
  </si>
  <si>
    <t>INVENTARIO DE  ACTIVO FIJO E INTANGIBLES YA DEPRECIADOS  AL 31 DE JULIO 2017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</si>
  <si>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</si>
  <si>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</si>
  <si>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</si>
  <si>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</si>
  <si>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</si>
  <si>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</si>
  <si>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</si>
  <si>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</si>
  <si>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</si>
  <si>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</si>
  <si>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</si>
  <si>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</si>
  <si>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</si>
  <si>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</si>
  <si>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</si>
  <si>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</si>
  <si>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</si>
  <si>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</si>
  <si>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</si>
  <si>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</si>
  <si>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</si>
  <si>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</si>
  <si>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</si>
  <si>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</si>
  <si>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</si>
  <si>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</si>
  <si>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</si>
  <si>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</si>
  <si>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</si>
  <si>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</si>
  <si>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</si>
  <si>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</si>
  <si>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</si>
  <si>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</si>
  <si>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</si>
  <si>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</si>
  <si>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</si>
  <si>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</si>
  <si>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</si>
  <si>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</si>
  <si>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</si>
  <si>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</si>
  <si>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</si>
  <si>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</si>
  <si>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</si>
  <si>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</si>
  <si>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</si>
  <si>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</si>
  <si>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</si>
  <si>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</si>
  <si>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</si>
  <si>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</si>
  <si>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</si>
  <si>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</si>
  <si>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</si>
  <si>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31131-01</t>
  </si>
  <si>
    <t xml:space="preserve"> 22/05/96</t>
  </si>
  <si>
    <t xml:space="preserve">LIBRERA </t>
  </si>
  <si>
    <t>DE MADERA, EN FORMA DE L</t>
  </si>
  <si>
    <t>455-140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</si>
  <si>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</si>
  <si>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</si>
  <si>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</si>
  <si>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</si>
  <si>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</si>
  <si>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</si>
  <si>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</si>
  <si>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</si>
  <si>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</si>
  <si>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</si>
  <si>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</si>
  <si>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</si>
  <si>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</si>
  <si>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</si>
  <si>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</si>
  <si>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</si>
  <si>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</si>
  <si>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</si>
  <si>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</si>
  <si>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</si>
  <si>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</si>
  <si>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</si>
  <si>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</si>
  <si>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</si>
  <si>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</si>
  <si>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</si>
  <si>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</si>
  <si>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</si>
  <si>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</si>
  <si>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</si>
  <si>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</si>
  <si>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</si>
  <si>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</si>
  <si>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</si>
  <si>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</si>
  <si>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</si>
  <si>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</si>
  <si>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</si>
  <si>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</si>
  <si>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</si>
  <si>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</si>
  <si>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</si>
  <si>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</si>
  <si>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</si>
  <si>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</si>
  <si>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</si>
  <si>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</si>
  <si>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</si>
  <si>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</si>
  <si>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</si>
  <si>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</si>
  <si>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</si>
  <si>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</si>
  <si>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</si>
  <si>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</si>
  <si>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</si>
  <si>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</si>
  <si>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</si>
  <si>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</si>
  <si>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</si>
  <si>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</si>
  <si>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</si>
  <si>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</si>
  <si>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</si>
  <si>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</si>
  <si>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</si>
  <si>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</si>
  <si>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</si>
  <si>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</si>
  <si>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</si>
  <si>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</si>
  <si>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</si>
  <si>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</si>
  <si>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</si>
  <si>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</si>
  <si>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</si>
  <si>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</si>
  <si>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</si>
  <si>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</si>
  <si>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</si>
  <si>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</si>
  <si>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</si>
  <si>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</si>
  <si>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</si>
  <si>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</si>
  <si>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</si>
  <si>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</si>
  <si>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</si>
  <si>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</si>
  <si>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</si>
  <si>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30301-36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</si>
  <si>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</si>
  <si>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</si>
  <si>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</si>
  <si>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</si>
  <si>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</si>
  <si>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</si>
  <si>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</si>
  <si>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</si>
  <si>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</si>
  <si>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</si>
  <si>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</si>
  <si>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</si>
  <si>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</si>
  <si>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</si>
  <si>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</si>
  <si>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</si>
  <si>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</si>
  <si>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</si>
  <si>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</si>
  <si>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</si>
  <si>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</si>
  <si>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</si>
  <si>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</si>
  <si>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</si>
  <si>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</si>
  <si>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</si>
  <si>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</si>
  <si>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</si>
  <si>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</si>
  <si>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</si>
  <si>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</si>
  <si>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</si>
  <si>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</si>
  <si>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</si>
  <si>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</si>
  <si>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</si>
  <si>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</si>
  <si>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</si>
  <si>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</si>
  <si>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</si>
  <si>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</si>
  <si>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</si>
  <si>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</si>
  <si>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</si>
  <si>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</si>
  <si>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</si>
  <si>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</si>
  <si>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</si>
  <si>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</si>
  <si>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</si>
  <si>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</si>
  <si>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</si>
  <si>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</si>
  <si>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</si>
  <si>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</si>
  <si>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</si>
  <si>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</si>
  <si>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</si>
  <si>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</si>
  <si>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</si>
  <si>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</si>
  <si>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</si>
  <si>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</si>
  <si>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</si>
  <si>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</si>
  <si>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</si>
  <si>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</si>
  <si>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</si>
  <si>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</si>
  <si>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</si>
  <si>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</si>
  <si>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</si>
  <si>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</si>
  <si>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</si>
  <si>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</si>
  <si>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</si>
  <si>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</si>
  <si>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</si>
  <si>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</si>
  <si>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</si>
  <si>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</si>
  <si>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</si>
  <si>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</si>
  <si>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</si>
  <si>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</si>
  <si>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</si>
  <si>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</si>
  <si>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</si>
  <si>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</si>
  <si>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</si>
  <si>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</si>
  <si>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</si>
  <si>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</si>
  <si>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</si>
  <si>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</si>
  <si>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</si>
  <si>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</si>
  <si>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</si>
  <si>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</si>
  <si>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</si>
  <si>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</si>
  <si>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</si>
  <si>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</si>
  <si>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</si>
  <si>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</si>
  <si>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</si>
  <si>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</si>
  <si>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</si>
  <si>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</si>
  <si>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</si>
  <si>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</si>
  <si>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</si>
  <si>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</si>
  <si>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</si>
  <si>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</si>
  <si>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</si>
  <si>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</si>
  <si>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</si>
  <si>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</si>
  <si>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</si>
  <si>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</si>
  <si>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</si>
  <si>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</si>
  <si>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</si>
  <si>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</si>
  <si>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</si>
  <si>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</si>
  <si>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</si>
  <si>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</si>
  <si>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</si>
  <si>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</si>
  <si>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</si>
  <si>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</si>
  <si>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</si>
  <si>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</si>
  <si>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</si>
  <si>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</si>
  <si>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</si>
  <si>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</si>
  <si>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</si>
  <si>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</si>
  <si>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</si>
  <si>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</si>
  <si>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</si>
  <si>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</si>
  <si>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</si>
  <si>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</si>
  <si>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</si>
  <si>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</si>
  <si>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</si>
  <si>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</si>
  <si>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</si>
  <si>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</si>
  <si>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</si>
  <si>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</si>
  <si>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</si>
  <si>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</si>
  <si>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</si>
  <si>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</si>
  <si>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</si>
  <si>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</si>
  <si>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</si>
  <si>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</si>
  <si>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</si>
  <si>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</si>
  <si>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</si>
  <si>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</si>
  <si>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</si>
  <si>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</si>
  <si>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</si>
  <si>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</si>
  <si>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</si>
  <si>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</si>
  <si>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</si>
  <si>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</si>
  <si>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</si>
  <si>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</si>
  <si>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</si>
  <si>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</si>
  <si>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</si>
  <si>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</si>
  <si>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</si>
  <si>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</si>
  <si>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</si>
  <si>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</si>
  <si>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</si>
  <si>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</si>
  <si>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</si>
  <si>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</si>
  <si>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</si>
  <si>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</si>
  <si>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</si>
  <si>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</si>
  <si>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</si>
  <si>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</si>
  <si>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</si>
  <si>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</si>
  <si>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</si>
  <si>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</si>
  <si>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</si>
  <si>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</si>
  <si>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</si>
  <si>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</si>
  <si>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</si>
  <si>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</si>
  <si>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</si>
  <si>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</si>
  <si>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</si>
  <si>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</si>
  <si>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</si>
  <si>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</si>
  <si>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</si>
  <si>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</si>
  <si>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</si>
  <si>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</si>
  <si>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</si>
  <si>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</si>
  <si>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</si>
  <si>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</si>
  <si>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</si>
  <si>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</si>
  <si>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</si>
  <si>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</si>
  <si>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</si>
  <si>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</si>
  <si>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</si>
  <si>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</si>
  <si>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</si>
  <si>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</si>
  <si>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</si>
  <si>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</si>
  <si>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</si>
  <si>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</si>
  <si>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</si>
  <si>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</si>
  <si>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</si>
  <si>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</si>
  <si>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</si>
  <si>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</si>
  <si>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</si>
  <si>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</si>
  <si>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</si>
  <si>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</si>
  <si>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</si>
  <si>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ARQ. OSCAR FERNANDO PORTILLO SILVA</t>
  </si>
  <si>
    <t>ARQ. MAYRA ESTELA BENÍTEZ BENAVIDES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</si>
</sst>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General_)"/>
    <numFmt numFmtId="167" formatCode="[$$-409]#,##0.00"/>
    <numFmt numFmtId="168" formatCode="0.000"/>
    <numFmt numFmtId="169" formatCode="&quot;$&quot;#,##0.00;[Red]\-&quot;$&quot;#,##0.00"/>
    <numFmt numFmtId="170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Batang"/>
      <family val="1"/>
    </font>
    <font>
      <b/>
      <sz val="7"/>
      <name val="Batang"/>
      <family val="1"/>
    </font>
    <font>
      <sz val="6"/>
      <name val="Batang"/>
      <family val="1"/>
    </font>
    <font>
      <sz val="7"/>
      <name val="Batang"/>
      <family val="1"/>
    </font>
    <font>
      <b/>
      <sz val="8"/>
      <name val="Batang"/>
      <family val="1"/>
    </font>
    <font>
      <b/>
      <sz val="10"/>
      <name val="Arial"/>
      <family val="2"/>
    </font>
    <font>
      <b/>
      <sz val="6"/>
      <name val="Calibri"/>
      <family val="2"/>
    </font>
    <font>
      <sz val="6"/>
      <name val="Calibri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Fill="1" applyAlignment="1">
      <alignment vertical="top" wrapText="1"/>
    </xf>
    <xf numFmtId="0" fontId="5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6" fillId="0" borderId="0" xfId="0" applyFont="1" applyFill="1"/>
    <xf numFmtId="0" fontId="2" fillId="0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left" vertical="top"/>
    </xf>
    <xf numFmtId="166" fontId="4" fillId="3" borderId="5" xfId="0" applyNumberFormat="1" applyFont="1" applyFill="1" applyBorder="1" applyAlignment="1">
      <alignment vertical="top" wrapText="1"/>
    </xf>
    <xf numFmtId="166" fontId="11" fillId="3" borderId="5" xfId="0" applyNumberFormat="1" applyFont="1" applyFill="1" applyBorder="1" applyAlignment="1">
      <alignment horizontal="left" vertical="top"/>
    </xf>
    <xf numFmtId="4" fontId="10" fillId="3" borderId="5" xfId="0" applyNumberFormat="1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left" vertical="top"/>
    </xf>
    <xf numFmtId="4" fontId="10" fillId="0" borderId="5" xfId="0" applyNumberFormat="1" applyFont="1" applyFill="1" applyBorder="1" applyAlignment="1">
      <alignment horizontal="left" vertical="top"/>
    </xf>
    <xf numFmtId="4" fontId="10" fillId="2" borderId="5" xfId="0" applyNumberFormat="1" applyFont="1" applyFill="1" applyBorder="1" applyAlignment="1">
      <alignment horizontal="left" vertical="top"/>
    </xf>
    <xf numFmtId="49" fontId="10" fillId="0" borderId="5" xfId="0" applyNumberFormat="1" applyFont="1" applyFill="1" applyBorder="1" applyAlignment="1">
      <alignment horizontal="left" vertical="top"/>
    </xf>
    <xf numFmtId="166" fontId="4" fillId="0" borderId="5" xfId="0" applyNumberFormat="1" applyFont="1" applyFill="1" applyBorder="1" applyAlignment="1">
      <alignment vertical="top" wrapText="1"/>
    </xf>
    <xf numFmtId="0" fontId="4" fillId="0" borderId="5" xfId="0" applyFont="1" applyFill="1" applyBorder="1" applyAlignment="1" applyProtection="1">
      <alignment vertical="top" wrapText="1"/>
      <protection locked="0"/>
    </xf>
    <xf numFmtId="0" fontId="11" fillId="0" borderId="5" xfId="0" applyFont="1" applyFill="1" applyBorder="1" applyAlignment="1" applyProtection="1">
      <alignment horizontal="left" vertical="top"/>
      <protection locked="0"/>
    </xf>
    <xf numFmtId="4" fontId="4" fillId="0" borderId="5" xfId="0" applyNumberFormat="1" applyFont="1" applyFill="1" applyBorder="1" applyAlignment="1">
      <alignment horizontal="left" vertical="top"/>
    </xf>
    <xf numFmtId="4" fontId="10" fillId="0" borderId="5" xfId="0" applyNumberFormat="1" applyFont="1" applyBorder="1" applyAlignment="1">
      <alignment horizontal="left" vertical="top"/>
    </xf>
    <xf numFmtId="0" fontId="6" fillId="0" borderId="5" xfId="0" applyFont="1" applyFill="1" applyBorder="1"/>
    <xf numFmtId="0" fontId="8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11" fillId="3" borderId="5" xfId="0" applyFont="1" applyFill="1" applyBorder="1" applyAlignment="1" applyProtection="1">
      <alignment horizontal="left" vertical="top"/>
      <protection locked="0"/>
    </xf>
    <xf numFmtId="4" fontId="8" fillId="3" borderId="5" xfId="0" applyNumberFormat="1" applyFont="1" applyFill="1" applyBorder="1" applyAlignment="1">
      <alignment horizontal="left" vertical="top"/>
    </xf>
    <xf numFmtId="4" fontId="2" fillId="3" borderId="5" xfId="0" applyNumberFormat="1" applyFont="1" applyFill="1" applyBorder="1" applyAlignment="1">
      <alignment horizontal="left" vertical="top"/>
    </xf>
    <xf numFmtId="4" fontId="8" fillId="0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left" vertical="top"/>
    </xf>
    <xf numFmtId="14" fontId="4" fillId="0" borderId="5" xfId="0" applyNumberFormat="1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left" vertical="top" wrapText="1"/>
    </xf>
    <xf numFmtId="14" fontId="4" fillId="0" borderId="5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7" fontId="5" fillId="0" borderId="5" xfId="0" applyNumberFormat="1" applyFont="1" applyFill="1" applyBorder="1" applyAlignment="1">
      <alignment horizontal="left" vertical="top" wrapText="1"/>
    </xf>
    <xf numFmtId="166" fontId="2" fillId="3" borderId="5" xfId="0" applyNumberFormat="1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8" fontId="5" fillId="0" borderId="5" xfId="0" applyNumberFormat="1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/>
    </xf>
    <xf numFmtId="167" fontId="4" fillId="0" borderId="5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/>
    <xf numFmtId="0" fontId="4" fillId="0" borderId="0" xfId="0" applyFont="1" applyFill="1" applyBorder="1" applyAlignment="1">
      <alignment horizontal="left" vertical="top" wrapText="1"/>
    </xf>
    <xf numFmtId="167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7" fontId="4" fillId="0" borderId="5" xfId="0" applyNumberFormat="1" applyFont="1" applyBorder="1" applyAlignment="1">
      <alignment horizontal="left" vertical="top" wrapText="1"/>
    </xf>
    <xf numFmtId="168" fontId="5" fillId="0" borderId="5" xfId="0" applyNumberFormat="1" applyFont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left" vertical="top" wrapText="1"/>
    </xf>
    <xf numFmtId="0" fontId="2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/>
    </xf>
    <xf numFmtId="1" fontId="4" fillId="0" borderId="5" xfId="0" applyNumberFormat="1" applyFont="1" applyFill="1" applyBorder="1" applyAlignment="1">
      <alignment vertical="top" wrapText="1"/>
    </xf>
    <xf numFmtId="1" fontId="5" fillId="0" borderId="5" xfId="0" applyNumberFormat="1" applyFont="1" applyFill="1" applyBorder="1" applyAlignment="1">
      <alignment vertical="top" wrapText="1"/>
    </xf>
    <xf numFmtId="4" fontId="4" fillId="0" borderId="5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14" fontId="5" fillId="0" borderId="5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8" fontId="4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5" fillId="0" borderId="5" xfId="0" applyNumberFormat="1" applyFont="1" applyBorder="1" applyAlignment="1">
      <alignment horizontal="left" vertical="top" wrapText="1"/>
    </xf>
    <xf numFmtId="14" fontId="5" fillId="0" borderId="5" xfId="0" applyNumberFormat="1" applyFont="1" applyBorder="1" applyAlignment="1">
      <alignment horizontal="left" vertical="top" wrapText="1"/>
    </xf>
    <xf numFmtId="1" fontId="5" fillId="0" borderId="5" xfId="0" applyNumberFormat="1" applyFont="1" applyBorder="1" applyAlignment="1">
      <alignment horizontal="left" vertical="top" wrapText="1"/>
    </xf>
    <xf numFmtId="49" fontId="8" fillId="3" borderId="5" xfId="0" applyNumberFormat="1" applyFont="1" applyFill="1" applyBorder="1" applyAlignment="1">
      <alignment horizontal="left" vertical="top"/>
    </xf>
    <xf numFmtId="0" fontId="10" fillId="3" borderId="5" xfId="0" applyFont="1" applyFill="1" applyBorder="1" applyAlignment="1" applyProtection="1">
      <alignment vertical="top" wrapText="1"/>
      <protection locked="0"/>
    </xf>
    <xf numFmtId="0" fontId="9" fillId="3" borderId="5" xfId="0" applyFont="1" applyFill="1" applyBorder="1" applyAlignment="1" applyProtection="1">
      <alignment horizontal="left" vertical="top"/>
      <protection locked="0"/>
    </xf>
    <xf numFmtId="49" fontId="8" fillId="3" borderId="7" xfId="0" applyNumberFormat="1" applyFont="1" applyFill="1" applyBorder="1" applyAlignment="1">
      <alignment horizontal="left" vertical="top"/>
    </xf>
    <xf numFmtId="49" fontId="8" fillId="0" borderId="5" xfId="0" applyNumberFormat="1" applyFont="1" applyFill="1" applyBorder="1" applyAlignment="1">
      <alignment horizontal="left" vertical="top"/>
    </xf>
    <xf numFmtId="169" fontId="4" fillId="0" borderId="5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/>
    </xf>
    <xf numFmtId="4" fontId="10" fillId="0" borderId="0" xfId="0" applyNumberFormat="1" applyFont="1" applyFill="1" applyBorder="1" applyAlignment="1">
      <alignment horizontal="left" vertical="top"/>
    </xf>
    <xf numFmtId="4" fontId="8" fillId="2" borderId="0" xfId="0" applyNumberFormat="1" applyFont="1" applyFill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2" fillId="0" borderId="0" xfId="0" applyFont="1" applyFill="1"/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10" fillId="0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/>
    <xf numFmtId="0" fontId="4" fillId="0" borderId="0" xfId="0" applyFont="1" applyAlignment="1">
      <alignment vertical="top"/>
    </xf>
    <xf numFmtId="4" fontId="4" fillId="0" borderId="5" xfId="0" applyNumberFormat="1" applyFont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14" fillId="0" borderId="0" xfId="0" applyFont="1" applyBorder="1"/>
    <xf numFmtId="166" fontId="15" fillId="0" borderId="0" xfId="0" applyNumberFormat="1" applyFont="1" applyBorder="1" applyAlignment="1">
      <alignment horizontal="left" wrapText="1"/>
    </xf>
    <xf numFmtId="0" fontId="15" fillId="0" borderId="0" xfId="0" applyFont="1" applyBorder="1" applyAlignment="1">
      <alignment vertical="top" wrapText="1"/>
    </xf>
    <xf numFmtId="166" fontId="15" fillId="0" borderId="0" xfId="0" applyNumberFormat="1" applyFont="1" applyBorder="1"/>
    <xf numFmtId="4" fontId="14" fillId="0" borderId="0" xfId="0" applyNumberFormat="1" applyFont="1" applyBorder="1" applyAlignment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/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/>
    <xf numFmtId="49" fontId="8" fillId="0" borderId="0" xfId="0" applyNumberFormat="1" applyFont="1"/>
    <xf numFmtId="0" fontId="8" fillId="0" borderId="0" xfId="0" applyFont="1" applyAlignment="1">
      <alignment wrapText="1"/>
    </xf>
    <xf numFmtId="0" fontId="4" fillId="0" borderId="0" xfId="0" applyFont="1" applyFill="1" applyAlignment="1">
      <alignment vertical="top" wrapText="1"/>
    </xf>
    <xf numFmtId="49" fontId="8" fillId="3" borderId="7" xfId="0" applyNumberFormat="1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/>
    <xf numFmtId="166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6" fontId="12" fillId="3" borderId="5" xfId="0" applyNumberFormat="1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166" fontId="8" fillId="0" borderId="6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166" fontId="12" fillId="3" borderId="5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1" fontId="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/>
    <xf numFmtId="49" fontId="8" fillId="3" borderId="7" xfId="0" applyNumberFormat="1" applyFont="1" applyFill="1" applyBorder="1" applyAlignment="1">
      <alignment vertical="top"/>
    </xf>
    <xf numFmtId="17" fontId="2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 vertical="center" wrapText="1"/>
    </xf>
    <xf numFmtId="166" fontId="16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/>
    <xf numFmtId="165" fontId="2" fillId="0" borderId="5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vertical="top" wrapText="1"/>
    </xf>
    <xf numFmtId="166" fontId="16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7" fontId="2" fillId="2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 vertical="top"/>
    </xf>
    <xf numFmtId="4" fontId="5" fillId="0" borderId="5" xfId="0" applyNumberFormat="1" applyFont="1" applyBorder="1" applyAlignment="1">
      <alignment horizontal="left" vertical="top"/>
    </xf>
    <xf numFmtId="4" fontId="4" fillId="2" borderId="5" xfId="0" applyNumberFormat="1" applyFont="1" applyFill="1" applyBorder="1" applyAlignment="1">
      <alignment horizontal="left" vertical="top"/>
    </xf>
    <xf numFmtId="166" fontId="5" fillId="0" borderId="5" xfId="0" applyNumberFormat="1" applyFont="1" applyFill="1" applyBorder="1" applyAlignment="1">
      <alignment horizontal="left" vertical="top"/>
    </xf>
    <xf numFmtId="14" fontId="4" fillId="0" borderId="5" xfId="0" applyNumberFormat="1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4" fontId="4" fillId="0" borderId="5" xfId="0" applyNumberFormat="1" applyFont="1" applyFill="1" applyBorder="1" applyAlignment="1">
      <alignment horizontal="left" vertical="top" wrapText="1"/>
    </xf>
    <xf numFmtId="4" fontId="16" fillId="3" borderId="5" xfId="0" applyNumberFormat="1" applyFont="1" applyFill="1" applyBorder="1" applyAlignment="1" applyProtection="1">
      <alignment horizontal="left" vertical="top"/>
      <protection locked="0"/>
    </xf>
    <xf numFmtId="0" fontId="16" fillId="3" borderId="5" xfId="0" applyFont="1" applyFill="1" applyBorder="1" applyAlignment="1" applyProtection="1">
      <alignment horizontal="left" vertical="top"/>
      <protection locked="0"/>
    </xf>
    <xf numFmtId="166" fontId="12" fillId="0" borderId="2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/>
    </xf>
    <xf numFmtId="166" fontId="7" fillId="0" borderId="6" xfId="0" applyNumberFormat="1" applyFont="1" applyBorder="1" applyAlignment="1">
      <alignment horizontal="center" wrapText="1"/>
    </xf>
    <xf numFmtId="166" fontId="7" fillId="0" borderId="6" xfId="0" applyNumberFormat="1" applyFont="1" applyBorder="1" applyAlignment="1">
      <alignment vertical="top" wrapText="1"/>
    </xf>
    <xf numFmtId="166" fontId="7" fillId="0" borderId="6" xfId="0" applyNumberFormat="1" applyFont="1" applyBorder="1"/>
    <xf numFmtId="165" fontId="7" fillId="0" borderId="6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6" fontId="7" fillId="0" borderId="5" xfId="0" applyNumberFormat="1" applyFont="1" applyBorder="1"/>
    <xf numFmtId="166" fontId="7" fillId="0" borderId="5" xfId="0" applyNumberFormat="1" applyFont="1" applyBorder="1" applyAlignment="1">
      <alignment wrapText="1"/>
    </xf>
    <xf numFmtId="166" fontId="7" fillId="0" borderId="5" xfId="0" applyNumberFormat="1" applyFont="1" applyBorder="1" applyAlignment="1">
      <alignment vertical="top" wrapText="1"/>
    </xf>
    <xf numFmtId="166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166" fontId="7" fillId="0" borderId="6" xfId="0" applyNumberFormat="1" applyFont="1" applyBorder="1" applyAlignment="1">
      <alignment wrapText="1"/>
    </xf>
    <xf numFmtId="49" fontId="7" fillId="0" borderId="6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vertical="top"/>
    </xf>
    <xf numFmtId="166" fontId="6" fillId="0" borderId="5" xfId="0" applyNumberFormat="1" applyFont="1" applyBorder="1" applyAlignment="1">
      <alignment vertical="top" wrapText="1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/>
      <protection locked="0"/>
    </xf>
    <xf numFmtId="4" fontId="6" fillId="0" borderId="5" xfId="0" applyNumberFormat="1" applyFont="1" applyBorder="1" applyAlignment="1">
      <alignment vertical="top"/>
    </xf>
    <xf numFmtId="49" fontId="6" fillId="0" borderId="5" xfId="0" applyNumberFormat="1" applyFont="1" applyBorder="1" applyAlignment="1">
      <alignment vertical="top"/>
    </xf>
    <xf numFmtId="49" fontId="6" fillId="4" borderId="5" xfId="0" applyNumberFormat="1" applyFont="1" applyFill="1" applyBorder="1" applyAlignment="1">
      <alignment vertical="top"/>
    </xf>
    <xf numFmtId="166" fontId="6" fillId="4" borderId="5" xfId="0" applyNumberFormat="1" applyFont="1" applyFill="1" applyBorder="1" applyAlignment="1">
      <alignment vertical="top" wrapText="1"/>
    </xf>
    <xf numFmtId="0" fontId="6" fillId="5" borderId="5" xfId="0" applyFont="1" applyFill="1" applyBorder="1" applyAlignment="1" applyProtection="1">
      <alignment vertical="top" wrapText="1"/>
      <protection locked="0"/>
    </xf>
    <xf numFmtId="0" fontId="6" fillId="5" borderId="5" xfId="0" applyFont="1" applyFill="1" applyBorder="1" applyAlignment="1" applyProtection="1">
      <alignment vertical="top"/>
      <protection locked="0"/>
    </xf>
    <xf numFmtId="4" fontId="6" fillId="4" borderId="5" xfId="0" applyNumberFormat="1" applyFont="1" applyFill="1" applyBorder="1" applyAlignment="1">
      <alignment vertical="top"/>
    </xf>
    <xf numFmtId="4" fontId="6" fillId="5" borderId="5" xfId="0" applyNumberFormat="1" applyFont="1" applyFill="1" applyBorder="1" applyAlignment="1">
      <alignment vertical="top"/>
    </xf>
    <xf numFmtId="49" fontId="6" fillId="0" borderId="5" xfId="0" applyNumberFormat="1" applyFont="1" applyBorder="1" applyAlignment="1">
      <alignment horizontal="left" vertical="top"/>
    </xf>
    <xf numFmtId="0" fontId="6" fillId="0" borderId="5" xfId="0" applyFont="1" applyBorder="1" applyAlignment="1" applyProtection="1">
      <alignment horizontal="left" vertical="top"/>
      <protection locked="0"/>
    </xf>
    <xf numFmtId="4" fontId="6" fillId="0" borderId="5" xfId="0" applyNumberFormat="1" applyFont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166" fontId="7" fillId="6" borderId="5" xfId="0" applyNumberFormat="1" applyFont="1" applyFill="1" applyBorder="1" applyAlignment="1">
      <alignment vertical="top"/>
    </xf>
    <xf numFmtId="166" fontId="7" fillId="6" borderId="5" xfId="0" applyNumberFormat="1" applyFont="1" applyFill="1" applyBorder="1" applyAlignment="1">
      <alignment vertical="top" wrapText="1"/>
    </xf>
    <xf numFmtId="0" fontId="7" fillId="6" borderId="5" xfId="0" applyFont="1" applyFill="1" applyBorder="1" applyAlignment="1" applyProtection="1">
      <alignment vertical="top" wrapText="1"/>
      <protection locked="0"/>
    </xf>
    <xf numFmtId="0" fontId="7" fillId="6" borderId="5" xfId="0" applyFont="1" applyFill="1" applyBorder="1" applyAlignment="1" applyProtection="1">
      <alignment vertical="top"/>
      <protection locked="0"/>
    </xf>
    <xf numFmtId="4" fontId="7" fillId="6" borderId="5" xfId="0" applyNumberFormat="1" applyFont="1" applyFill="1" applyBorder="1" applyAlignment="1">
      <alignment vertical="top"/>
    </xf>
    <xf numFmtId="0" fontId="7" fillId="6" borderId="5" xfId="0" applyFont="1" applyFill="1" applyBorder="1" applyAlignment="1">
      <alignment vertical="top"/>
    </xf>
    <xf numFmtId="166" fontId="6" fillId="6" borderId="5" xfId="0" applyNumberFormat="1" applyFont="1" applyFill="1" applyBorder="1" applyAlignment="1">
      <alignment vertical="top" wrapText="1"/>
    </xf>
    <xf numFmtId="0" fontId="6" fillId="6" borderId="5" xfId="0" applyFont="1" applyFill="1" applyBorder="1" applyAlignment="1" applyProtection="1">
      <alignment vertical="top" wrapText="1"/>
      <protection locked="0"/>
    </xf>
    <xf numFmtId="0" fontId="6" fillId="6" borderId="5" xfId="0" applyFont="1" applyFill="1" applyBorder="1" applyAlignment="1" applyProtection="1">
      <alignment vertical="top"/>
      <protection locked="0"/>
    </xf>
    <xf numFmtId="4" fontId="6" fillId="6" borderId="5" xfId="0" applyNumberFormat="1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 wrapText="1"/>
    </xf>
    <xf numFmtId="14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/>
    </xf>
    <xf numFmtId="4" fontId="6" fillId="7" borderId="5" xfId="0" applyNumberFormat="1" applyFont="1" applyFill="1" applyBorder="1" applyAlignment="1">
      <alignment horizontal="left" vertical="top"/>
    </xf>
    <xf numFmtId="4" fontId="6" fillId="7" borderId="5" xfId="0" applyNumberFormat="1" applyFont="1" applyFill="1" applyBorder="1" applyAlignment="1">
      <alignment horizontal="right" vertical="top"/>
    </xf>
    <xf numFmtId="14" fontId="6" fillId="0" borderId="5" xfId="0" applyNumberFormat="1" applyFont="1" applyBorder="1" applyAlignment="1">
      <alignment horizontal="left" vertical="top"/>
    </xf>
    <xf numFmtId="14" fontId="6" fillId="0" borderId="5" xfId="0" applyNumberFormat="1" applyFont="1" applyFill="1" applyBorder="1" applyAlignment="1">
      <alignment horizontal="left" vertical="top"/>
    </xf>
    <xf numFmtId="166" fontId="6" fillId="0" borderId="5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left" vertical="top"/>
    </xf>
    <xf numFmtId="49" fontId="6" fillId="0" borderId="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49" fontId="6" fillId="0" borderId="5" xfId="0" applyNumberFormat="1" applyFont="1" applyFill="1" applyBorder="1" applyAlignment="1">
      <alignment vertical="top"/>
    </xf>
    <xf numFmtId="166" fontId="6" fillId="7" borderId="5" xfId="0" applyNumberFormat="1" applyFont="1" applyFill="1" applyBorder="1" applyAlignment="1">
      <alignment vertical="top" wrapText="1"/>
    </xf>
    <xf numFmtId="0" fontId="6" fillId="7" borderId="5" xfId="0" applyFont="1" applyFill="1" applyBorder="1" applyAlignment="1" applyProtection="1">
      <alignment vertical="top" wrapText="1"/>
      <protection locked="0"/>
    </xf>
    <xf numFmtId="0" fontId="6" fillId="0" borderId="5" xfId="0" applyFont="1" applyFill="1" applyBorder="1" applyAlignment="1" applyProtection="1">
      <alignment vertical="top"/>
      <protection locked="0"/>
    </xf>
    <xf numFmtId="49" fontId="6" fillId="0" borderId="5" xfId="0" applyNumberFormat="1" applyFont="1" applyFill="1" applyBorder="1" applyAlignment="1">
      <alignment vertical="top" wrapText="1"/>
    </xf>
    <xf numFmtId="0" fontId="6" fillId="0" borderId="5" xfId="0" applyFont="1" applyFill="1" applyBorder="1" applyAlignment="1" applyProtection="1">
      <alignment vertical="top" wrapText="1"/>
      <protection locked="0"/>
    </xf>
    <xf numFmtId="49" fontId="6" fillId="0" borderId="5" xfId="0" applyNumberFormat="1" applyFont="1" applyBorder="1" applyAlignment="1">
      <alignment horizontal="left" vertical="top" wrapText="1"/>
    </xf>
    <xf numFmtId="4" fontId="6" fillId="7" borderId="5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166" fontId="6" fillId="6" borderId="5" xfId="0" applyNumberFormat="1" applyFont="1" applyFill="1" applyBorder="1" applyAlignment="1">
      <alignment vertical="top"/>
    </xf>
    <xf numFmtId="49" fontId="6" fillId="7" borderId="5" xfId="0" applyNumberFormat="1" applyFont="1" applyFill="1" applyBorder="1" applyAlignment="1">
      <alignment vertical="top"/>
    </xf>
    <xf numFmtId="0" fontId="6" fillId="7" borderId="5" xfId="0" applyFont="1" applyFill="1" applyBorder="1" applyAlignment="1" applyProtection="1">
      <alignment vertical="top"/>
      <protection locked="0"/>
    </xf>
    <xf numFmtId="0" fontId="6" fillId="7" borderId="5" xfId="0" applyFont="1" applyFill="1" applyBorder="1" applyAlignment="1" applyProtection="1">
      <alignment vertical="top" wrapText="1" shrinkToFit="1"/>
      <protection locked="0"/>
    </xf>
    <xf numFmtId="0" fontId="6" fillId="0" borderId="5" xfId="0" applyFont="1" applyBorder="1" applyAlignment="1" applyProtection="1">
      <alignment vertical="top" wrapText="1" shrinkToFit="1"/>
      <protection locked="0"/>
    </xf>
    <xf numFmtId="0" fontId="6" fillId="0" borderId="5" xfId="0" applyFont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left" vertical="top"/>
    </xf>
    <xf numFmtId="0" fontId="6" fillId="0" borderId="5" xfId="0" applyFont="1" applyFill="1" applyBorder="1" applyAlignment="1" applyProtection="1">
      <alignment horizontal="left" vertical="top"/>
      <protection locked="0"/>
    </xf>
    <xf numFmtId="49" fontId="6" fillId="0" borderId="5" xfId="0" applyNumberFormat="1" applyFont="1" applyBorder="1" applyAlignment="1">
      <alignment horizontal="right" vertical="top"/>
    </xf>
    <xf numFmtId="0" fontId="6" fillId="0" borderId="5" xfId="0" applyFont="1" applyFill="1" applyBorder="1" applyAlignment="1">
      <alignment vertical="top"/>
    </xf>
    <xf numFmtId="4" fontId="7" fillId="0" borderId="5" xfId="0" applyNumberFormat="1" applyFont="1" applyBorder="1" applyAlignment="1">
      <alignment vertical="top"/>
    </xf>
    <xf numFmtId="0" fontId="7" fillId="6" borderId="5" xfId="0" applyFont="1" applyFill="1" applyBorder="1"/>
    <xf numFmtId="166" fontId="6" fillId="6" borderId="5" xfId="0" applyNumberFormat="1" applyFont="1" applyFill="1" applyBorder="1" applyAlignment="1">
      <alignment horizontal="left" wrapText="1"/>
    </xf>
    <xf numFmtId="0" fontId="6" fillId="6" borderId="5" xfId="0" applyFont="1" applyFill="1" applyBorder="1" applyAlignment="1">
      <alignment vertical="top" wrapText="1"/>
    </xf>
    <xf numFmtId="166" fontId="6" fillId="6" borderId="5" xfId="0" applyNumberFormat="1" applyFont="1" applyFill="1" applyBorder="1"/>
    <xf numFmtId="4" fontId="7" fillId="6" borderId="5" xfId="0" applyNumberFormat="1" applyFont="1" applyFill="1" applyBorder="1" applyAlignment="1"/>
    <xf numFmtId="166" fontId="4" fillId="0" borderId="5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</xdr:colOff>
      <xdr:row>0</xdr:row>
      <xdr:rowOff>0</xdr:rowOff>
    </xdr:from>
    <xdr:to>
      <xdr:col>2</xdr:col>
      <xdr:colOff>346364</xdr:colOff>
      <xdr:row>2</xdr:row>
      <xdr:rowOff>143383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818" y="0"/>
          <a:ext cx="961160" cy="437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76202</xdr:rowOff>
    </xdr:from>
    <xdr:to>
      <xdr:col>2</xdr:col>
      <xdr:colOff>714375</xdr:colOff>
      <xdr:row>1</xdr:row>
      <xdr:rowOff>665929</xdr:rowOff>
    </xdr:to>
    <xdr:pic>
      <xdr:nvPicPr>
        <xdr:cNvPr id="2" name="1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2"/>
          <a:ext cx="1381125" cy="7230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.Medina\AppData\Local\Microsoft\Windows\INetCache\Content.Outlook\33SYGSBQ\Listado%20de%20Activo%20Fijo%20de%20la%20Caja%20Mutual%20del%20Mined%20a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0</v>
          </cell>
        </row>
        <row r="122">
          <cell r="R122">
            <v>0</v>
          </cell>
        </row>
        <row r="123">
          <cell r="R1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2">
          <cell r="V72">
            <v>5.1100000000000003</v>
          </cell>
          <cell r="X72">
            <v>158.30000000000001</v>
          </cell>
          <cell r="Y72">
            <v>148.09</v>
          </cell>
          <cell r="Z72">
            <v>158.30000000000001</v>
          </cell>
          <cell r="AA72">
            <v>153.19</v>
          </cell>
          <cell r="AB72">
            <v>158.30000000000001</v>
          </cell>
          <cell r="AC72">
            <v>153.19</v>
          </cell>
          <cell r="AD72">
            <v>158.30000000000001</v>
          </cell>
          <cell r="AE72">
            <v>158.30000000000001</v>
          </cell>
          <cell r="AF72">
            <v>153.19</v>
          </cell>
          <cell r="AG72">
            <v>158.30000000000001</v>
          </cell>
        </row>
        <row r="157">
          <cell r="V157">
            <v>2.84</v>
          </cell>
        </row>
        <row r="158">
          <cell r="V158">
            <v>2.84</v>
          </cell>
        </row>
        <row r="159">
          <cell r="V159">
            <v>2.84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K226"/>
  <sheetViews>
    <sheetView tabSelected="1" zoomScale="110" zoomScaleNormal="110" workbookViewId="0">
      <selection activeCell="D24" sqref="D24"/>
    </sheetView>
  </sheetViews>
  <sheetFormatPr baseColWidth="10" defaultRowHeight="11.25" x14ac:dyDescent="0.2"/>
  <cols>
    <col min="1" max="1" width="2.5703125" style="5" customWidth="1"/>
    <col min="2" max="2" width="9.7109375" style="3" customWidth="1"/>
    <col min="3" max="3" width="26.42578125" style="1" customWidth="1"/>
    <col min="4" max="4" width="30.28515625" style="1" customWidth="1"/>
    <col min="5" max="5" width="10.28515625" style="2" customWidth="1"/>
    <col min="6" max="6" width="7.42578125" style="2" bestFit="1" customWidth="1"/>
    <col min="7" max="7" width="10.5703125" style="3" bestFit="1" customWidth="1"/>
    <col min="8" max="8" width="9.28515625" style="3" customWidth="1"/>
    <col min="9" max="9" width="10.42578125" style="3" bestFit="1" customWidth="1"/>
    <col min="10" max="22" width="11.42578125" style="3" hidden="1" customWidth="1"/>
    <col min="23" max="23" width="8.7109375" style="3" hidden="1" customWidth="1"/>
    <col min="24" max="30" width="11.42578125" style="3" hidden="1" customWidth="1"/>
    <col min="31" max="31" width="8.42578125" style="3" hidden="1" customWidth="1"/>
    <col min="32" max="32" width="8.85546875" style="3" hidden="1" customWidth="1"/>
    <col min="33" max="33" width="7.85546875" style="3" hidden="1" customWidth="1"/>
    <col min="34" max="34" width="13.140625" style="3" hidden="1" customWidth="1"/>
    <col min="35" max="36" width="9.85546875" style="3" hidden="1" customWidth="1"/>
    <col min="37" max="47" width="10.140625" style="3" hidden="1" customWidth="1"/>
    <col min="48" max="48" width="9.140625" style="3" hidden="1" customWidth="1"/>
    <col min="49" max="50" width="10.140625" style="3" hidden="1" customWidth="1"/>
    <col min="51" max="51" width="9.5703125" style="3" hidden="1" customWidth="1"/>
    <col min="52" max="52" width="9.85546875" style="3" hidden="1" customWidth="1"/>
    <col min="53" max="53" width="9" style="3" hidden="1" customWidth="1"/>
    <col min="54" max="57" width="10.140625" style="3" hidden="1" customWidth="1"/>
    <col min="58" max="58" width="8.42578125" style="3" hidden="1" customWidth="1"/>
    <col min="59" max="60" width="10.140625" style="3" hidden="1" customWidth="1"/>
    <col min="61" max="61" width="8.5703125" style="3" hidden="1" customWidth="1"/>
    <col min="62" max="62" width="9.42578125" style="3" hidden="1" customWidth="1"/>
    <col min="63" max="63" width="9.28515625" style="3" hidden="1" customWidth="1"/>
    <col min="64" max="73" width="10.140625" style="3" hidden="1" customWidth="1"/>
    <col min="74" max="74" width="10.7109375" style="3" hidden="1" customWidth="1"/>
    <col min="75" max="85" width="10.140625" style="3" hidden="1" customWidth="1"/>
    <col min="86" max="86" width="9.5703125" style="3" hidden="1" customWidth="1"/>
    <col min="87" max="88" width="10.140625" style="3" hidden="1" customWidth="1"/>
    <col min="89" max="89" width="7.5703125" style="3" hidden="1" customWidth="1"/>
    <col min="90" max="90" width="9.28515625" style="3" hidden="1" customWidth="1"/>
    <col min="91" max="95" width="10.140625" style="3" hidden="1" customWidth="1"/>
    <col min="96" max="96" width="9.42578125" style="3" hidden="1" customWidth="1"/>
    <col min="97" max="97" width="10.140625" style="3" hidden="1" customWidth="1"/>
    <col min="98" max="98" width="10.140625" style="4" hidden="1" customWidth="1"/>
    <col min="99" max="99" width="10.140625" style="3" hidden="1" customWidth="1"/>
    <col min="100" max="100" width="10.140625" style="3" customWidth="1"/>
    <col min="101" max="105" width="10.140625" style="3" hidden="1" customWidth="1"/>
    <col min="106" max="106" width="10.140625" style="3" customWidth="1"/>
    <col min="107" max="107" width="10.42578125" style="3" bestFit="1" customWidth="1"/>
    <col min="108" max="108" width="11" style="3" customWidth="1"/>
    <col min="109" max="16384" width="11.42578125" style="5"/>
  </cols>
  <sheetData>
    <row r="1" spans="2:108" x14ac:dyDescent="0.2">
      <c r="C1" s="111"/>
      <c r="D1" s="111"/>
    </row>
    <row r="2" spans="2:108" x14ac:dyDescent="0.2">
      <c r="C2" s="111"/>
      <c r="D2" s="111"/>
    </row>
    <row r="3" spans="2:108" ht="13.5" thickBot="1" x14ac:dyDescent="0.25">
      <c r="B3" s="114"/>
      <c r="C3" s="115"/>
    </row>
    <row r="4" spans="2:108" ht="12" thickBot="1" x14ac:dyDescent="0.25">
      <c r="B4" s="116" t="s">
        <v>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8"/>
    </row>
    <row r="5" spans="2:108" x14ac:dyDescent="0.2">
      <c r="B5" s="143" t="s">
        <v>1</v>
      </c>
      <c r="C5" s="144" t="s">
        <v>2</v>
      </c>
      <c r="D5" s="144" t="s">
        <v>3</v>
      </c>
      <c r="E5" s="145" t="s">
        <v>4</v>
      </c>
      <c r="F5" s="145" t="s">
        <v>5</v>
      </c>
      <c r="G5" s="143" t="s">
        <v>6</v>
      </c>
      <c r="H5" s="143" t="s">
        <v>7</v>
      </c>
      <c r="I5" s="143" t="s">
        <v>8</v>
      </c>
      <c r="J5" s="146"/>
      <c r="K5" s="147"/>
      <c r="L5" s="143" t="s">
        <v>9</v>
      </c>
      <c r="M5" s="143"/>
      <c r="N5" s="143"/>
      <c r="O5" s="143" t="s">
        <v>10</v>
      </c>
      <c r="P5" s="143" t="s">
        <v>10</v>
      </c>
      <c r="Q5" s="143" t="s">
        <v>10</v>
      </c>
      <c r="R5" s="143" t="s">
        <v>10</v>
      </c>
      <c r="S5" s="6" t="s">
        <v>10</v>
      </c>
      <c r="T5" s="143" t="s">
        <v>11</v>
      </c>
      <c r="U5" s="6" t="s">
        <v>10</v>
      </c>
      <c r="V5" s="6" t="s">
        <v>10</v>
      </c>
      <c r="W5" s="143" t="s">
        <v>10</v>
      </c>
      <c r="X5" s="143"/>
      <c r="Y5" s="143"/>
      <c r="Z5" s="143"/>
      <c r="AA5" s="143"/>
      <c r="AB5" s="143"/>
      <c r="AC5" s="45"/>
      <c r="AD5" s="45"/>
      <c r="AE5" s="45"/>
      <c r="AF5" s="45"/>
      <c r="AG5" s="45"/>
      <c r="AH5" s="45"/>
      <c r="AI5" s="45"/>
      <c r="AJ5" s="6" t="s">
        <v>11</v>
      </c>
      <c r="AK5" s="6" t="s">
        <v>10</v>
      </c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 t="s">
        <v>11</v>
      </c>
      <c r="AY5" s="6" t="s">
        <v>10</v>
      </c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 t="s">
        <v>10</v>
      </c>
      <c r="BM5" s="6" t="s">
        <v>10</v>
      </c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 t="s">
        <v>10</v>
      </c>
      <c r="CA5" s="6" t="s">
        <v>10</v>
      </c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 t="s">
        <v>10</v>
      </c>
      <c r="CO5" s="6" t="s">
        <v>10</v>
      </c>
      <c r="CP5" s="6"/>
      <c r="CQ5" s="6"/>
      <c r="CR5" s="6"/>
      <c r="CS5" s="6"/>
      <c r="CT5" s="148"/>
      <c r="CU5" s="6"/>
      <c r="CV5" s="6"/>
      <c r="CW5" s="6"/>
      <c r="CX5" s="6"/>
      <c r="CY5" s="6"/>
      <c r="CZ5" s="6"/>
      <c r="DA5" s="6"/>
      <c r="DB5" s="6" t="s">
        <v>10</v>
      </c>
      <c r="DC5" s="6" t="s">
        <v>10</v>
      </c>
      <c r="DD5" s="6" t="s">
        <v>12</v>
      </c>
    </row>
    <row r="6" spans="2:108" x14ac:dyDescent="0.2">
      <c r="B6" s="146"/>
      <c r="C6" s="149"/>
      <c r="D6" s="149"/>
      <c r="E6" s="150"/>
      <c r="F6" s="150"/>
      <c r="G6" s="143" t="s">
        <v>13</v>
      </c>
      <c r="H6" s="143" t="s">
        <v>14</v>
      </c>
      <c r="I6" s="143" t="s">
        <v>15</v>
      </c>
      <c r="J6" s="151" t="s">
        <v>16</v>
      </c>
      <c r="K6" s="143">
        <v>2000</v>
      </c>
      <c r="L6" s="143">
        <v>2001</v>
      </c>
      <c r="M6" s="143">
        <v>2002</v>
      </c>
      <c r="N6" s="151" t="s">
        <v>17</v>
      </c>
      <c r="O6" s="151" t="s">
        <v>18</v>
      </c>
      <c r="P6" s="151" t="s">
        <v>19</v>
      </c>
      <c r="Q6" s="151" t="s">
        <v>20</v>
      </c>
      <c r="R6" s="151" t="s">
        <v>21</v>
      </c>
      <c r="S6" s="6">
        <v>2008</v>
      </c>
      <c r="T6" s="151" t="s">
        <v>22</v>
      </c>
      <c r="U6" s="6">
        <v>2010</v>
      </c>
      <c r="V6" s="6">
        <v>2011</v>
      </c>
      <c r="W6" s="143" t="s">
        <v>23</v>
      </c>
      <c r="X6" s="151" t="s">
        <v>24</v>
      </c>
      <c r="Y6" s="151" t="s">
        <v>25</v>
      </c>
      <c r="Z6" s="151" t="s">
        <v>26</v>
      </c>
      <c r="AA6" s="151" t="s">
        <v>27</v>
      </c>
      <c r="AB6" s="151" t="s">
        <v>28</v>
      </c>
      <c r="AC6" s="151" t="s">
        <v>29</v>
      </c>
      <c r="AD6" s="151" t="s">
        <v>30</v>
      </c>
      <c r="AE6" s="151" t="s">
        <v>31</v>
      </c>
      <c r="AF6" s="151" t="s">
        <v>32</v>
      </c>
      <c r="AG6" s="151" t="s">
        <v>33</v>
      </c>
      <c r="AH6" s="151" t="s">
        <v>34</v>
      </c>
      <c r="AI6" s="151" t="s">
        <v>35</v>
      </c>
      <c r="AJ6" s="151" t="s">
        <v>36</v>
      </c>
      <c r="AK6" s="6" t="s">
        <v>37</v>
      </c>
      <c r="AL6" s="142">
        <v>41275</v>
      </c>
      <c r="AM6" s="142">
        <v>41306</v>
      </c>
      <c r="AN6" s="142">
        <v>41334</v>
      </c>
      <c r="AO6" s="142">
        <v>41365</v>
      </c>
      <c r="AP6" s="142">
        <v>41395</v>
      </c>
      <c r="AQ6" s="142">
        <v>41426</v>
      </c>
      <c r="AR6" s="142">
        <v>41456</v>
      </c>
      <c r="AS6" s="142">
        <v>41487</v>
      </c>
      <c r="AT6" s="142">
        <v>41518</v>
      </c>
      <c r="AU6" s="142">
        <v>41548</v>
      </c>
      <c r="AV6" s="142">
        <v>41579</v>
      </c>
      <c r="AW6" s="142">
        <v>41609</v>
      </c>
      <c r="AX6" s="151" t="s">
        <v>38</v>
      </c>
      <c r="AY6" s="6" t="s">
        <v>39</v>
      </c>
      <c r="AZ6" s="142">
        <v>41640</v>
      </c>
      <c r="BA6" s="142">
        <v>41671</v>
      </c>
      <c r="BB6" s="142">
        <v>41699</v>
      </c>
      <c r="BC6" s="142">
        <v>41730</v>
      </c>
      <c r="BD6" s="142">
        <v>41760</v>
      </c>
      <c r="BE6" s="142">
        <v>41791</v>
      </c>
      <c r="BF6" s="142">
        <v>41821</v>
      </c>
      <c r="BG6" s="142">
        <v>41852</v>
      </c>
      <c r="BH6" s="142">
        <v>41883</v>
      </c>
      <c r="BI6" s="142">
        <v>41913</v>
      </c>
      <c r="BJ6" s="142">
        <v>41944</v>
      </c>
      <c r="BK6" s="142">
        <v>41974</v>
      </c>
      <c r="BL6" s="152">
        <v>2014</v>
      </c>
      <c r="BM6" s="142" t="s">
        <v>40</v>
      </c>
      <c r="BN6" s="142">
        <v>42005</v>
      </c>
      <c r="BO6" s="142">
        <v>42036</v>
      </c>
      <c r="BP6" s="142">
        <v>42064</v>
      </c>
      <c r="BQ6" s="142">
        <v>42095</v>
      </c>
      <c r="BR6" s="142">
        <v>42125</v>
      </c>
      <c r="BS6" s="142">
        <v>42156</v>
      </c>
      <c r="BT6" s="142">
        <v>42186</v>
      </c>
      <c r="BU6" s="142">
        <v>42217</v>
      </c>
      <c r="BV6" s="142">
        <v>42248</v>
      </c>
      <c r="BW6" s="142">
        <v>42278</v>
      </c>
      <c r="BX6" s="142">
        <v>42309</v>
      </c>
      <c r="BY6" s="142">
        <v>42339</v>
      </c>
      <c r="BZ6" s="153">
        <v>2015</v>
      </c>
      <c r="CA6" s="142" t="s">
        <v>41</v>
      </c>
      <c r="CB6" s="142">
        <v>42370</v>
      </c>
      <c r="CC6" s="142">
        <v>42401</v>
      </c>
      <c r="CD6" s="142">
        <v>42430</v>
      </c>
      <c r="CE6" s="142">
        <v>42461</v>
      </c>
      <c r="CF6" s="142">
        <v>42491</v>
      </c>
      <c r="CG6" s="142">
        <v>42522</v>
      </c>
      <c r="CH6" s="142">
        <v>42552</v>
      </c>
      <c r="CI6" s="142">
        <v>42583</v>
      </c>
      <c r="CJ6" s="142">
        <v>42614</v>
      </c>
      <c r="CK6" s="142">
        <v>42644</v>
      </c>
      <c r="CL6" s="142">
        <v>42675</v>
      </c>
      <c r="CM6" s="142">
        <v>42705</v>
      </c>
      <c r="CN6" s="153">
        <v>2016</v>
      </c>
      <c r="CO6" s="153" t="s">
        <v>42</v>
      </c>
      <c r="CP6" s="142">
        <v>42736</v>
      </c>
      <c r="CQ6" s="142">
        <v>42767</v>
      </c>
      <c r="CR6" s="142">
        <v>42795</v>
      </c>
      <c r="CS6" s="142">
        <v>42826</v>
      </c>
      <c r="CT6" s="154">
        <v>42856</v>
      </c>
      <c r="CU6" s="142">
        <v>42887</v>
      </c>
      <c r="CV6" s="142">
        <v>42917</v>
      </c>
      <c r="CW6" s="142">
        <v>42948</v>
      </c>
      <c r="CX6" s="142">
        <v>42979</v>
      </c>
      <c r="CY6" s="142">
        <v>43009</v>
      </c>
      <c r="CZ6" s="142">
        <v>43040</v>
      </c>
      <c r="DA6" s="142">
        <v>43070</v>
      </c>
      <c r="DB6" s="142" t="s">
        <v>43</v>
      </c>
      <c r="DC6" s="142" t="s">
        <v>44</v>
      </c>
      <c r="DD6" s="6" t="s">
        <v>45</v>
      </c>
    </row>
    <row r="7" spans="2:108" x14ac:dyDescent="0.2">
      <c r="B7" s="7" t="s">
        <v>46</v>
      </c>
      <c r="C7" s="8"/>
      <c r="D7" s="8"/>
      <c r="E7" s="9"/>
      <c r="F7" s="9"/>
      <c r="G7" s="10"/>
      <c r="H7" s="10"/>
      <c r="I7" s="10"/>
      <c r="J7" s="10"/>
      <c r="K7" s="10"/>
      <c r="L7" s="10"/>
      <c r="M7" s="10"/>
      <c r="N7" s="10"/>
      <c r="O7" s="11"/>
      <c r="P7" s="10"/>
      <c r="Q7" s="10"/>
      <c r="R7" s="10"/>
      <c r="S7" s="10"/>
      <c r="T7" s="10"/>
      <c r="U7" s="12"/>
      <c r="V7" s="12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3"/>
      <c r="CT7" s="14"/>
      <c r="CU7" s="10"/>
      <c r="CV7" s="10"/>
      <c r="CW7" s="10"/>
      <c r="CX7" s="10"/>
      <c r="CY7" s="10"/>
      <c r="CZ7" s="10"/>
      <c r="DA7" s="10"/>
      <c r="DB7" s="10"/>
      <c r="DC7" s="10"/>
      <c r="DD7" s="12"/>
    </row>
    <row r="8" spans="2:108" x14ac:dyDescent="0.2">
      <c r="B8" s="155" t="s">
        <v>47</v>
      </c>
      <c r="C8" s="16" t="s">
        <v>48</v>
      </c>
      <c r="D8" s="17" t="s">
        <v>49</v>
      </c>
      <c r="E8" s="18"/>
      <c r="F8" s="18"/>
      <c r="G8" s="19">
        <f>417778/8.75</f>
        <v>47746.057142857142</v>
      </c>
      <c r="H8" s="19">
        <f t="shared" ref="H8:H22" si="0">ROUND((G8*0.1),2)</f>
        <v>4774.6099999999997</v>
      </c>
      <c r="I8" s="19">
        <f t="shared" ref="I8:I22" si="1">(G8*0.9)</f>
        <v>42971.451428571432</v>
      </c>
      <c r="J8" s="19">
        <v>4893.1499999999996</v>
      </c>
      <c r="K8" s="19">
        <v>9400.0300000000007</v>
      </c>
      <c r="L8" s="19">
        <v>1074.29</v>
      </c>
      <c r="M8" s="19">
        <v>1074.29</v>
      </c>
      <c r="N8" s="19">
        <v>1074.29</v>
      </c>
      <c r="O8" s="19">
        <v>1077.23</v>
      </c>
      <c r="P8" s="19">
        <v>1074.29</v>
      </c>
      <c r="Q8" s="19">
        <v>1074.29</v>
      </c>
      <c r="R8" s="19">
        <v>1074.29</v>
      </c>
      <c r="S8" s="19">
        <v>1077.23</v>
      </c>
      <c r="T8" s="19">
        <v>1074.29</v>
      </c>
      <c r="U8" s="19">
        <v>1074.29</v>
      </c>
      <c r="V8" s="19">
        <v>1074.29</v>
      </c>
      <c r="W8" s="19">
        <f>SUM(L8:V8)+559.22+1074.29</f>
        <v>13456.580000000002</v>
      </c>
      <c r="X8" s="19">
        <f>ROUND((I8/40/365*31),2)</f>
        <v>91.24</v>
      </c>
      <c r="Y8" s="19">
        <f>ROUND((I8/40/365*29),2)</f>
        <v>85.35</v>
      </c>
      <c r="Z8" s="19">
        <f>ROUND((I8/40/365*31),2)</f>
        <v>91.24</v>
      </c>
      <c r="AA8" s="19">
        <f>ROUND((I8/40/365*30),2)</f>
        <v>88.3</v>
      </c>
      <c r="AB8" s="19">
        <f>ROUND((I8/40/365*31),2)</f>
        <v>91.24</v>
      </c>
      <c r="AC8" s="19">
        <f>ROUND((I8/40/365*30),2)</f>
        <v>88.3</v>
      </c>
      <c r="AD8" s="19">
        <f>ROUND((I8/40/365*31),2)</f>
        <v>91.24</v>
      </c>
      <c r="AE8" s="19">
        <f>ROUND((I8/40/365*31),2)</f>
        <v>91.24</v>
      </c>
      <c r="AF8" s="19">
        <f>ROUND((I8/40/365*30),2)</f>
        <v>88.3</v>
      </c>
      <c r="AG8" s="19">
        <f>ROUND((I8/40/365*31),2)</f>
        <v>91.24</v>
      </c>
      <c r="AH8" s="19">
        <f>ROUND((I8/40/365*30),2)</f>
        <v>88.3</v>
      </c>
      <c r="AI8" s="19">
        <f>ROUND((I8/40/365*31),2)</f>
        <v>91.24</v>
      </c>
      <c r="AJ8" s="19">
        <f t="shared" ref="AJ8:AJ22" si="2">SUM(X8:AI8)</f>
        <v>1077.2299999999998</v>
      </c>
      <c r="AK8" s="19">
        <f t="shared" ref="AK8:AK22" si="3">ROUND((W8+X8+Y8+Z8+AA8+AB8+AC8+AD8+AE8+AF8+AG8+AH8+AI8),2)</f>
        <v>14533.81</v>
      </c>
      <c r="AL8" s="19">
        <f>ROUND((I8/40/365*31),2)</f>
        <v>91.24</v>
      </c>
      <c r="AM8" s="19">
        <f>ROUND((I8/40/365*28),2)</f>
        <v>82.41</v>
      </c>
      <c r="AN8" s="19">
        <f>ROUND((I8/40/365*31),2)</f>
        <v>91.24</v>
      </c>
      <c r="AO8" s="19">
        <f>ROUND((I8/40/365*30),2)</f>
        <v>88.3</v>
      </c>
      <c r="AP8" s="19">
        <f>ROUND((I8/40/365*31),2)</f>
        <v>91.24</v>
      </c>
      <c r="AQ8" s="19">
        <f>ROUND((I8/40/365*30),2)</f>
        <v>88.3</v>
      </c>
      <c r="AR8" s="19">
        <f>ROUND((I8/40/365*31),2)</f>
        <v>91.24</v>
      </c>
      <c r="AS8" s="19">
        <f>ROUND((I8/40/365*31),2)</f>
        <v>91.24</v>
      </c>
      <c r="AT8" s="19">
        <f>ROUND((I8/40/365*30),2)</f>
        <v>88.3</v>
      </c>
      <c r="AU8" s="19">
        <f>ROUND((I8/40/365*31),2)</f>
        <v>91.24</v>
      </c>
      <c r="AV8" s="19">
        <f>ROUND((I8/40/365*30),2)</f>
        <v>88.3</v>
      </c>
      <c r="AW8" s="19">
        <f>ROUND((I8/40/365*31),2)</f>
        <v>91.24</v>
      </c>
      <c r="AX8" s="19">
        <f t="shared" ref="AX8:AX22" si="4">SUM(AL8:AW8)</f>
        <v>1074.29</v>
      </c>
      <c r="AY8" s="19">
        <f t="shared" ref="AY8:AY22" si="5">ROUND((AK8+AL8+AM8+AN8+AO8+AP8+AQ8+AR8+AS8+AT8+AU8+AV8+AW8),2)</f>
        <v>15608.1</v>
      </c>
      <c r="AZ8" s="19">
        <f>ROUND((I8/40/365*31),2)</f>
        <v>91.24</v>
      </c>
      <c r="BA8" s="19">
        <f>ROUND((I8/40/365*28),2)</f>
        <v>82.41</v>
      </c>
      <c r="BB8" s="19">
        <f>ROUND((I8/40/365*31),2)</f>
        <v>91.24</v>
      </c>
      <c r="BC8" s="19">
        <f>ROUND((I8/40/365*30),2)</f>
        <v>88.3</v>
      </c>
      <c r="BD8" s="19">
        <f>ROUND((I8/40/365*31),2)</f>
        <v>91.24</v>
      </c>
      <c r="BE8" s="19">
        <f>ROUND((I8/40/365*30),2)</f>
        <v>88.3</v>
      </c>
      <c r="BF8" s="19">
        <f>ROUND((I8/40/365*31),2)</f>
        <v>91.24</v>
      </c>
      <c r="BG8" s="19">
        <f>ROUND((I8/40/365*31),2)</f>
        <v>91.24</v>
      </c>
      <c r="BH8" s="19">
        <f>ROUND((I8/40/365*30),2)</f>
        <v>88.3</v>
      </c>
      <c r="BI8" s="19">
        <f>ROUND((I8/40/365*31),2)</f>
        <v>91.24</v>
      </c>
      <c r="BJ8" s="19">
        <f>ROUND((I8/40/365*30),2)</f>
        <v>88.3</v>
      </c>
      <c r="BK8" s="19">
        <f>ROUND((I8/40/365*31),2)</f>
        <v>91.24</v>
      </c>
      <c r="BL8" s="19">
        <f t="shared" ref="BL8:BL22" si="6">SUM(AZ8:BK8)</f>
        <v>1074.29</v>
      </c>
      <c r="BM8" s="19">
        <f t="shared" ref="BM8:BM22" si="7">ROUND((AY8+BL8),2)</f>
        <v>16682.39</v>
      </c>
      <c r="BN8" s="19">
        <f>ROUND((I8/40/365*31),2)</f>
        <v>91.24</v>
      </c>
      <c r="BO8" s="19">
        <f>ROUND((I8/40/365*28),2)</f>
        <v>82.41</v>
      </c>
      <c r="BP8" s="19">
        <f>ROUND((I8/40/365*31),2)</f>
        <v>91.24</v>
      </c>
      <c r="BQ8" s="19">
        <f>ROUND((I8/40/365*30),2)</f>
        <v>88.3</v>
      </c>
      <c r="BR8" s="19">
        <f>ROUND((I8/40/365*31),2)</f>
        <v>91.24</v>
      </c>
      <c r="BS8" s="19">
        <f>ROUND((I8/40/365*30),2)</f>
        <v>88.3</v>
      </c>
      <c r="BT8" s="19">
        <f>ROUND((I8/40/365*31),2)</f>
        <v>91.24</v>
      </c>
      <c r="BU8" s="19">
        <f>ROUND((I8/40/365*31),2)</f>
        <v>91.24</v>
      </c>
      <c r="BV8" s="19">
        <f>ROUND((I8/40/365*30),2)</f>
        <v>88.3</v>
      </c>
      <c r="BW8" s="19">
        <f>ROUND((I8/40/365*31),2)</f>
        <v>91.24</v>
      </c>
      <c r="BX8" s="19">
        <f>ROUND((I8/40/365*30),2)</f>
        <v>88.3</v>
      </c>
      <c r="BY8" s="19">
        <f>ROUND((I8/40/365*31),2)</f>
        <v>91.24</v>
      </c>
      <c r="BZ8" s="19">
        <f t="shared" ref="BZ8:BZ22" si="8">SUM(BN8:BY8)</f>
        <v>1074.29</v>
      </c>
      <c r="CA8" s="19">
        <f t="shared" ref="CA8:CA22" si="9">ROUND((BM8+BZ8),2)</f>
        <v>17756.68</v>
      </c>
      <c r="CB8" s="19">
        <f>ROUND((I8/40/365*31),2)</f>
        <v>91.24</v>
      </c>
      <c r="CC8" s="19">
        <f>ROUND((I8/40/365*29),2)</f>
        <v>85.35</v>
      </c>
      <c r="CD8" s="19">
        <f>ROUND((I8/40/365*31),2)</f>
        <v>91.24</v>
      </c>
      <c r="CE8" s="19">
        <f>ROUND((I8/40/365*30),2)</f>
        <v>88.3</v>
      </c>
      <c r="CF8" s="19">
        <f>ROUND((I8/40/365*31),2)</f>
        <v>91.24</v>
      </c>
      <c r="CG8" s="19">
        <f>ROUND((I8/40/365*30),2)</f>
        <v>88.3</v>
      </c>
      <c r="CH8" s="19">
        <f>ROUND((I8/40/365*31),2)</f>
        <v>91.24</v>
      </c>
      <c r="CI8" s="19">
        <f>ROUND((I8/40/365*31),2)</f>
        <v>91.24</v>
      </c>
      <c r="CJ8" s="19">
        <f>ROUND((I8/40/365*30),2)</f>
        <v>88.3</v>
      </c>
      <c r="CK8" s="19">
        <f>ROUND((I8/40/365*31),2)</f>
        <v>91.24</v>
      </c>
      <c r="CL8" s="19">
        <f>ROUND((I8/40/365*30),2)</f>
        <v>88.3</v>
      </c>
      <c r="CM8" s="19">
        <f>ROUND((I8/40/365*31),2)</f>
        <v>91.24</v>
      </c>
      <c r="CN8" s="19">
        <f>SUM(CB8:CM8)</f>
        <v>1077.2299999999998</v>
      </c>
      <c r="CO8" s="156">
        <f>ROUND((CA8+CN8),2)</f>
        <v>18833.91</v>
      </c>
      <c r="CP8" s="19">
        <f>ROUND((I8/40/365*31),2)</f>
        <v>91.24</v>
      </c>
      <c r="CQ8" s="19">
        <f>ROUND((I8/40/365*28),2)</f>
        <v>82.41</v>
      </c>
      <c r="CR8" s="19">
        <f>ROUND((I8/40/365*31),2)</f>
        <v>91.24</v>
      </c>
      <c r="CS8" s="19">
        <f>ROUND((I8/40/365*30),2)</f>
        <v>88.3</v>
      </c>
      <c r="CT8" s="157">
        <f>ROUND((I8/40/365*31),2)</f>
        <v>91.24</v>
      </c>
      <c r="CU8" s="19">
        <f>ROUND((I8/40/365*30),2)</f>
        <v>88.3</v>
      </c>
      <c r="CV8" s="19">
        <f>ROUND((I8/40/365*31),2)</f>
        <v>91.24</v>
      </c>
      <c r="CW8" s="156"/>
      <c r="CX8" s="156"/>
      <c r="CY8" s="156"/>
      <c r="CZ8" s="156"/>
      <c r="DA8" s="156"/>
      <c r="DB8" s="93">
        <f t="shared" ref="DB8:DB22" si="10">SUM(CP8:DA8)</f>
        <v>623.97</v>
      </c>
      <c r="DC8" s="19">
        <f t="shared" ref="DC8:DC22" si="11">ROUND((CO8+CP8+CQ8+CR8+CS8+CT8+CU8+CV8+CW8+CY8+CZ8+CY8+DA8),2)</f>
        <v>19457.88</v>
      </c>
      <c r="DD8" s="19">
        <f t="shared" ref="DD8:DD22" si="12">SUM(G8-DC8)</f>
        <v>28288.177142857141</v>
      </c>
    </row>
    <row r="9" spans="2:108" ht="16.5" x14ac:dyDescent="0.2">
      <c r="B9" s="155" t="s">
        <v>50</v>
      </c>
      <c r="C9" s="16" t="s">
        <v>51</v>
      </c>
      <c r="D9" s="17" t="s">
        <v>52</v>
      </c>
      <c r="E9" s="18"/>
      <c r="F9" s="18"/>
      <c r="G9" s="19">
        <f>1985000-633950</f>
        <v>1351050</v>
      </c>
      <c r="H9" s="19">
        <f t="shared" si="0"/>
        <v>135105</v>
      </c>
      <c r="I9" s="19">
        <f t="shared" si="1"/>
        <v>1215945</v>
      </c>
      <c r="J9" s="19"/>
      <c r="K9" s="19"/>
      <c r="L9" s="19"/>
      <c r="M9" s="19"/>
      <c r="N9" s="19"/>
      <c r="O9" s="19"/>
      <c r="P9" s="19">
        <v>2156.52</v>
      </c>
      <c r="Q9" s="19">
        <v>60548.42</v>
      </c>
      <c r="R9" s="19">
        <v>60548.42</v>
      </c>
      <c r="S9" s="19">
        <v>60714.31</v>
      </c>
      <c r="T9" s="19">
        <v>60548.42</v>
      </c>
      <c r="U9" s="19">
        <v>60548.42</v>
      </c>
      <c r="V9" s="19">
        <v>60548.42</v>
      </c>
      <c r="W9" s="19">
        <f t="shared" ref="W9:W22" si="13">O9+P9+Q9+R9+S9+T9+U9+V9</f>
        <v>365612.92999999993</v>
      </c>
      <c r="X9" s="19">
        <f t="shared" ref="X9:X21" si="14">ROUND((I9/7330*31),2)</f>
        <v>5142.47</v>
      </c>
      <c r="Y9" s="19">
        <f t="shared" ref="Y9:Y21" si="15">ROUND((I9/7330*29),2)</f>
        <v>4810.7</v>
      </c>
      <c r="Z9" s="19">
        <f t="shared" ref="Z9:Z21" si="16">ROUND((I9/7330*31),2)</f>
        <v>5142.47</v>
      </c>
      <c r="AA9" s="19">
        <f t="shared" ref="AA9:AA21" si="17">ROUND((I9/7330*30),2)</f>
        <v>4976.58</v>
      </c>
      <c r="AB9" s="19">
        <f t="shared" ref="AB9:AB21" si="18">ROUND((I9/7330*31),2)</f>
        <v>5142.47</v>
      </c>
      <c r="AC9" s="19">
        <f t="shared" ref="AC9:AC21" si="19">ROUND((I9/7330*30),2)</f>
        <v>4976.58</v>
      </c>
      <c r="AD9" s="19">
        <f t="shared" ref="AD9:AD21" si="20">ROUND((I9/7330*31),2)</f>
        <v>5142.47</v>
      </c>
      <c r="AE9" s="19">
        <f t="shared" ref="AE9:AE21" si="21">ROUND((I9/7330*31),2)</f>
        <v>5142.47</v>
      </c>
      <c r="AF9" s="19">
        <f t="shared" ref="AF9:AF21" si="22">ROUND((I9/7330*30),2)</f>
        <v>4976.58</v>
      </c>
      <c r="AG9" s="19">
        <f t="shared" ref="AG9:AG21" si="23">ROUND((I9/7330*31),2)</f>
        <v>5142.47</v>
      </c>
      <c r="AH9" s="19">
        <f t="shared" ref="AH9:AH21" si="24">ROUND((I9/7330*30),2)</f>
        <v>4976.58</v>
      </c>
      <c r="AI9" s="19">
        <f t="shared" ref="AI9:AI22" si="25">ROUND((I9/7330*31),2)</f>
        <v>5142.47</v>
      </c>
      <c r="AJ9" s="19">
        <f t="shared" si="2"/>
        <v>60714.310000000012</v>
      </c>
      <c r="AK9" s="19">
        <f t="shared" si="3"/>
        <v>426327.24</v>
      </c>
      <c r="AL9" s="19">
        <f t="shared" ref="AL9:AL22" si="26">ROUND((I9/7330*31),2)</f>
        <v>5142.47</v>
      </c>
      <c r="AM9" s="19">
        <f t="shared" ref="AM9:AM22" si="27">ROUND((I9/7330*28),2)</f>
        <v>4644.8100000000004</v>
      </c>
      <c r="AN9" s="19">
        <f t="shared" ref="AN9:AN22" si="28">ROUND((I9/7330*31),2)</f>
        <v>5142.47</v>
      </c>
      <c r="AO9" s="19">
        <f t="shared" ref="AO9:AO22" si="29">ROUND((I9/7330*30),2)</f>
        <v>4976.58</v>
      </c>
      <c r="AP9" s="19">
        <f t="shared" ref="AP9:AP22" si="30">ROUND((I9/7330*31),2)</f>
        <v>5142.47</v>
      </c>
      <c r="AQ9" s="19">
        <f t="shared" ref="AQ9:AQ22" si="31">ROUND((I9/7330*30),2)</f>
        <v>4976.58</v>
      </c>
      <c r="AR9" s="19">
        <f t="shared" ref="AR9:AR22" si="32">ROUND((I9/7330*31),2)</f>
        <v>5142.47</v>
      </c>
      <c r="AS9" s="19">
        <f t="shared" ref="AS9:AS22" si="33">ROUND((I9/7330*31),2)</f>
        <v>5142.47</v>
      </c>
      <c r="AT9" s="19">
        <f t="shared" ref="AT9:AT22" si="34">ROUND((I9/7330*30),2)</f>
        <v>4976.58</v>
      </c>
      <c r="AU9" s="19">
        <f t="shared" ref="AU9:AU22" si="35">ROUND((I9/7330*31),2)</f>
        <v>5142.47</v>
      </c>
      <c r="AV9" s="19">
        <f t="shared" ref="AV9:AV22" si="36">ROUND((I9/7330*30),2)</f>
        <v>4976.58</v>
      </c>
      <c r="AW9" s="19">
        <f t="shared" ref="AW9:AW22" si="37">ROUND((I9/7330*31),2)</f>
        <v>5142.47</v>
      </c>
      <c r="AX9" s="19">
        <f t="shared" si="4"/>
        <v>60548.420000000013</v>
      </c>
      <c r="AY9" s="19">
        <f t="shared" si="5"/>
        <v>486875.66</v>
      </c>
      <c r="AZ9" s="19">
        <f t="shared" ref="AZ9:AZ22" si="38">ROUND((I9/7330*31),2)</f>
        <v>5142.47</v>
      </c>
      <c r="BA9" s="19">
        <f t="shared" ref="BA9:BA22" si="39">ROUND((I9/7330*28),2)</f>
        <v>4644.8100000000004</v>
      </c>
      <c r="BB9" s="19">
        <f t="shared" ref="BB9:BB22" si="40">ROUND((I9/7330*31),2)</f>
        <v>5142.47</v>
      </c>
      <c r="BC9" s="19">
        <f t="shared" ref="BC9:BC22" si="41">ROUND((I9/7330*30),2)</f>
        <v>4976.58</v>
      </c>
      <c r="BD9" s="19">
        <f t="shared" ref="BD9:BD22" si="42">ROUND((I9/7330*31),2)</f>
        <v>5142.47</v>
      </c>
      <c r="BE9" s="19">
        <f t="shared" ref="BE9:BE22" si="43">ROUND((I9/7330*30),2)</f>
        <v>4976.58</v>
      </c>
      <c r="BF9" s="19">
        <f t="shared" ref="BF9:BF22" si="44">ROUND((I9/7330*31),2)</f>
        <v>5142.47</v>
      </c>
      <c r="BG9" s="19">
        <f t="shared" ref="BG9:BG22" si="45">ROUND((I9/7330*31),2)</f>
        <v>5142.47</v>
      </c>
      <c r="BH9" s="19">
        <f t="shared" ref="BH9:BH22" si="46">ROUND((I9/7330*30),2)</f>
        <v>4976.58</v>
      </c>
      <c r="BI9" s="19">
        <f t="shared" ref="BI9:BI22" si="47">ROUND((I9/7330*31),2)</f>
        <v>5142.47</v>
      </c>
      <c r="BJ9" s="19">
        <f t="shared" ref="BJ9:BJ22" si="48">ROUND((I9/7330*30),2)</f>
        <v>4976.58</v>
      </c>
      <c r="BK9" s="19">
        <f t="shared" ref="BK9:BK22" si="49">ROUND((I9/7330*31),2)</f>
        <v>5142.47</v>
      </c>
      <c r="BL9" s="19">
        <f t="shared" si="6"/>
        <v>60548.420000000013</v>
      </c>
      <c r="BM9" s="19">
        <f t="shared" si="7"/>
        <v>547424.07999999996</v>
      </c>
      <c r="BN9" s="19">
        <f t="shared" ref="BN9:BN22" si="50">ROUND((I9/7330*31),2)</f>
        <v>5142.47</v>
      </c>
      <c r="BO9" s="19">
        <f t="shared" ref="BO9:BO22" si="51">ROUND((I9/7330*28),2)</f>
        <v>4644.8100000000004</v>
      </c>
      <c r="BP9" s="19">
        <f t="shared" ref="BP9:BP22" si="52">ROUND((I9/7330*31),2)</f>
        <v>5142.47</v>
      </c>
      <c r="BQ9" s="19">
        <f t="shared" ref="BQ9:BQ22" si="53">ROUND((I9/7330*30),2)</f>
        <v>4976.58</v>
      </c>
      <c r="BR9" s="19">
        <f t="shared" ref="BR9:BR22" si="54">ROUND((I9/7330*31),2)</f>
        <v>5142.47</v>
      </c>
      <c r="BS9" s="19">
        <f t="shared" ref="BS9:BS22" si="55">ROUND((I9/7330*30),2)</f>
        <v>4976.58</v>
      </c>
      <c r="BT9" s="19">
        <f t="shared" ref="BT9:BT22" si="56">ROUND((I9/7330*31),2)</f>
        <v>5142.47</v>
      </c>
      <c r="BU9" s="19">
        <f t="shared" ref="BU9:BU22" si="57">ROUND((I9/7330*31),2)</f>
        <v>5142.47</v>
      </c>
      <c r="BV9" s="19">
        <f t="shared" ref="BV9:BV22" si="58">ROUND((I9/7330*30),2)</f>
        <v>4976.58</v>
      </c>
      <c r="BW9" s="19">
        <f t="shared" ref="BW9:BW22" si="59">ROUND((I9/7330*31),2)</f>
        <v>5142.47</v>
      </c>
      <c r="BX9" s="19">
        <f t="shared" ref="BX9:BX22" si="60">ROUND((I9/7330*30),2)</f>
        <v>4976.58</v>
      </c>
      <c r="BY9" s="19">
        <f t="shared" ref="BY9:BY22" si="61">ROUND((I9/7330*31),2)</f>
        <v>5142.47</v>
      </c>
      <c r="BZ9" s="19">
        <f t="shared" si="8"/>
        <v>60548.420000000013</v>
      </c>
      <c r="CA9" s="19">
        <f t="shared" si="9"/>
        <v>607972.5</v>
      </c>
      <c r="CB9" s="19">
        <f t="shared" ref="CB9:CB22" si="62">ROUND((I9/7330*31),2)</f>
        <v>5142.47</v>
      </c>
      <c r="CC9" s="19">
        <f t="shared" ref="CC9:CC22" si="63">ROUND((I9/7330*29),2)</f>
        <v>4810.7</v>
      </c>
      <c r="CD9" s="19">
        <f t="shared" ref="CD9:CD22" si="64">ROUND((I9/7330*31),2)</f>
        <v>5142.47</v>
      </c>
      <c r="CE9" s="19">
        <f t="shared" ref="CE9:CE22" si="65">ROUND((I9/7330*30),2)</f>
        <v>4976.58</v>
      </c>
      <c r="CF9" s="19">
        <f t="shared" ref="CF9:CF22" si="66">ROUND((I9/7330*31),2)</f>
        <v>5142.47</v>
      </c>
      <c r="CG9" s="19">
        <f t="shared" ref="CG9:CG22" si="67">ROUND((I9/7330*30),2)</f>
        <v>4976.58</v>
      </c>
      <c r="CH9" s="19">
        <f t="shared" ref="CH9:CH22" si="68">ROUND((I9/7330*31),2)</f>
        <v>5142.47</v>
      </c>
      <c r="CI9" s="19">
        <f t="shared" ref="CI9:CI22" si="69">ROUND((I9/7330*31),2)</f>
        <v>5142.47</v>
      </c>
      <c r="CJ9" s="19">
        <f t="shared" ref="CJ9:CJ22" si="70">ROUND((I9/7330*30),2)</f>
        <v>4976.58</v>
      </c>
      <c r="CK9" s="19">
        <f t="shared" ref="CK9:CK22" si="71">ROUND((I9/7330*31),2)</f>
        <v>5142.47</v>
      </c>
      <c r="CL9" s="19">
        <f t="shared" ref="CL9:CL22" si="72">ROUND((I9/7330*30),2)</f>
        <v>4976.58</v>
      </c>
      <c r="CM9" s="19">
        <f t="shared" ref="CM9:CM22" si="73">ROUND((I9/7330*31),2)</f>
        <v>5142.47</v>
      </c>
      <c r="CN9" s="19">
        <f t="shared" ref="CN9:CN22" si="74">SUM(CB9:CM9)</f>
        <v>60714.310000000012</v>
      </c>
      <c r="CO9" s="156">
        <f t="shared" ref="CO9:CO22" si="75">ROUND((CA9+CN9),2)</f>
        <v>668686.81000000006</v>
      </c>
      <c r="CP9" s="19">
        <f>ROUND((I9/7330*31),2)</f>
        <v>5142.47</v>
      </c>
      <c r="CQ9" s="19">
        <f t="shared" ref="CQ9:CQ22" si="76">ROUND((I9/7330*28),2)</f>
        <v>4644.8100000000004</v>
      </c>
      <c r="CR9" s="19">
        <f>ROUND((I9/7330*31),2)</f>
        <v>5142.47</v>
      </c>
      <c r="CS9" s="19">
        <f>ROUND((I9/7330*30),2)</f>
        <v>4976.58</v>
      </c>
      <c r="CT9" s="157">
        <f>ROUND((I9/7330*31),2)</f>
        <v>5142.47</v>
      </c>
      <c r="CU9" s="19">
        <f>ROUND((I9/7330*30),2)</f>
        <v>4976.58</v>
      </c>
      <c r="CV9" s="19">
        <f>ROUND((I9/7330*31),2)</f>
        <v>5142.47</v>
      </c>
      <c r="CW9" s="156"/>
      <c r="CX9" s="156"/>
      <c r="CY9" s="156"/>
      <c r="CZ9" s="156"/>
      <c r="DA9" s="156"/>
      <c r="DB9" s="93">
        <f t="shared" si="10"/>
        <v>35167.850000000006</v>
      </c>
      <c r="DC9" s="19">
        <f t="shared" si="11"/>
        <v>703854.66</v>
      </c>
      <c r="DD9" s="19">
        <f t="shared" si="12"/>
        <v>647195.34</v>
      </c>
    </row>
    <row r="10" spans="2:108" ht="16.5" x14ac:dyDescent="0.2">
      <c r="B10" s="155" t="s">
        <v>50</v>
      </c>
      <c r="C10" s="16" t="s">
        <v>53</v>
      </c>
      <c r="D10" s="17" t="s">
        <v>52</v>
      </c>
      <c r="E10" s="18"/>
      <c r="F10" s="18"/>
      <c r="G10" s="19">
        <v>131874.97</v>
      </c>
      <c r="H10" s="19">
        <f t="shared" si="0"/>
        <v>13187.5</v>
      </c>
      <c r="I10" s="19">
        <f t="shared" si="1"/>
        <v>118687.473</v>
      </c>
      <c r="J10" s="19"/>
      <c r="K10" s="19"/>
      <c r="L10" s="19"/>
      <c r="M10" s="19"/>
      <c r="N10" s="19"/>
      <c r="O10" s="19"/>
      <c r="P10" s="19"/>
      <c r="Q10" s="19">
        <v>6120.57</v>
      </c>
      <c r="R10" s="19">
        <v>5910.07</v>
      </c>
      <c r="S10" s="19">
        <v>5926.26</v>
      </c>
      <c r="T10" s="19">
        <v>5910.07</v>
      </c>
      <c r="U10" s="19">
        <v>5910.07</v>
      </c>
      <c r="V10" s="19">
        <v>5910.07</v>
      </c>
      <c r="W10" s="19">
        <f t="shared" si="13"/>
        <v>35687.11</v>
      </c>
      <c r="X10" s="19">
        <f t="shared" si="14"/>
        <v>501.95</v>
      </c>
      <c r="Y10" s="19">
        <f t="shared" si="15"/>
        <v>469.57</v>
      </c>
      <c r="Z10" s="19">
        <f t="shared" si="16"/>
        <v>501.95</v>
      </c>
      <c r="AA10" s="19">
        <f t="shared" si="17"/>
        <v>485.76</v>
      </c>
      <c r="AB10" s="19">
        <f t="shared" si="18"/>
        <v>501.95</v>
      </c>
      <c r="AC10" s="19">
        <f t="shared" si="19"/>
        <v>485.76</v>
      </c>
      <c r="AD10" s="19">
        <f t="shared" si="20"/>
        <v>501.95</v>
      </c>
      <c r="AE10" s="19">
        <f t="shared" si="21"/>
        <v>501.95</v>
      </c>
      <c r="AF10" s="19">
        <f t="shared" si="22"/>
        <v>485.76</v>
      </c>
      <c r="AG10" s="19">
        <f t="shared" si="23"/>
        <v>501.95</v>
      </c>
      <c r="AH10" s="19">
        <f t="shared" si="24"/>
        <v>485.76</v>
      </c>
      <c r="AI10" s="19">
        <f t="shared" si="25"/>
        <v>501.95</v>
      </c>
      <c r="AJ10" s="19">
        <f t="shared" si="2"/>
        <v>5926.2599999999993</v>
      </c>
      <c r="AK10" s="19">
        <f t="shared" si="3"/>
        <v>41613.370000000003</v>
      </c>
      <c r="AL10" s="19">
        <f t="shared" si="26"/>
        <v>501.95</v>
      </c>
      <c r="AM10" s="19">
        <f t="shared" si="27"/>
        <v>453.38</v>
      </c>
      <c r="AN10" s="19">
        <f t="shared" si="28"/>
        <v>501.95</v>
      </c>
      <c r="AO10" s="19">
        <f t="shared" si="29"/>
        <v>485.76</v>
      </c>
      <c r="AP10" s="19">
        <f t="shared" si="30"/>
        <v>501.95</v>
      </c>
      <c r="AQ10" s="19">
        <f t="shared" si="31"/>
        <v>485.76</v>
      </c>
      <c r="AR10" s="19">
        <f t="shared" si="32"/>
        <v>501.95</v>
      </c>
      <c r="AS10" s="19">
        <f t="shared" si="33"/>
        <v>501.95</v>
      </c>
      <c r="AT10" s="19">
        <f t="shared" si="34"/>
        <v>485.76</v>
      </c>
      <c r="AU10" s="19">
        <f t="shared" si="35"/>
        <v>501.95</v>
      </c>
      <c r="AV10" s="19">
        <f t="shared" si="36"/>
        <v>485.76</v>
      </c>
      <c r="AW10" s="19">
        <f t="shared" si="37"/>
        <v>501.95</v>
      </c>
      <c r="AX10" s="19">
        <f t="shared" si="4"/>
        <v>5910.07</v>
      </c>
      <c r="AY10" s="19">
        <f t="shared" si="5"/>
        <v>47523.44</v>
      </c>
      <c r="AZ10" s="19">
        <f t="shared" si="38"/>
        <v>501.95</v>
      </c>
      <c r="BA10" s="19">
        <f t="shared" si="39"/>
        <v>453.38</v>
      </c>
      <c r="BB10" s="19">
        <f t="shared" si="40"/>
        <v>501.95</v>
      </c>
      <c r="BC10" s="19">
        <f t="shared" si="41"/>
        <v>485.76</v>
      </c>
      <c r="BD10" s="19">
        <f t="shared" si="42"/>
        <v>501.95</v>
      </c>
      <c r="BE10" s="19">
        <f t="shared" si="43"/>
        <v>485.76</v>
      </c>
      <c r="BF10" s="19">
        <f t="shared" si="44"/>
        <v>501.95</v>
      </c>
      <c r="BG10" s="19">
        <f t="shared" si="45"/>
        <v>501.95</v>
      </c>
      <c r="BH10" s="19">
        <f t="shared" si="46"/>
        <v>485.76</v>
      </c>
      <c r="BI10" s="19">
        <f t="shared" si="47"/>
        <v>501.95</v>
      </c>
      <c r="BJ10" s="19">
        <f t="shared" si="48"/>
        <v>485.76</v>
      </c>
      <c r="BK10" s="19">
        <f t="shared" si="49"/>
        <v>501.95</v>
      </c>
      <c r="BL10" s="19">
        <f t="shared" si="6"/>
        <v>5910.07</v>
      </c>
      <c r="BM10" s="19">
        <f t="shared" si="7"/>
        <v>53433.51</v>
      </c>
      <c r="BN10" s="19">
        <f t="shared" si="50"/>
        <v>501.95</v>
      </c>
      <c r="BO10" s="19">
        <f t="shared" si="51"/>
        <v>453.38</v>
      </c>
      <c r="BP10" s="19">
        <f t="shared" si="52"/>
        <v>501.95</v>
      </c>
      <c r="BQ10" s="19">
        <f t="shared" si="53"/>
        <v>485.76</v>
      </c>
      <c r="BR10" s="19">
        <f t="shared" si="54"/>
        <v>501.95</v>
      </c>
      <c r="BS10" s="19">
        <f t="shared" si="55"/>
        <v>485.76</v>
      </c>
      <c r="BT10" s="19">
        <f t="shared" si="56"/>
        <v>501.95</v>
      </c>
      <c r="BU10" s="19">
        <f t="shared" si="57"/>
        <v>501.95</v>
      </c>
      <c r="BV10" s="19">
        <f t="shared" si="58"/>
        <v>485.76</v>
      </c>
      <c r="BW10" s="19">
        <f t="shared" si="59"/>
        <v>501.95</v>
      </c>
      <c r="BX10" s="19">
        <f t="shared" si="60"/>
        <v>485.76</v>
      </c>
      <c r="BY10" s="19">
        <f t="shared" si="61"/>
        <v>501.95</v>
      </c>
      <c r="BZ10" s="19">
        <f t="shared" si="8"/>
        <v>5910.07</v>
      </c>
      <c r="CA10" s="19">
        <f t="shared" si="9"/>
        <v>59343.58</v>
      </c>
      <c r="CB10" s="19">
        <f t="shared" si="62"/>
        <v>501.95</v>
      </c>
      <c r="CC10" s="19">
        <f t="shared" si="63"/>
        <v>469.57</v>
      </c>
      <c r="CD10" s="19">
        <f t="shared" si="64"/>
        <v>501.95</v>
      </c>
      <c r="CE10" s="19">
        <f t="shared" si="65"/>
        <v>485.76</v>
      </c>
      <c r="CF10" s="19">
        <f t="shared" si="66"/>
        <v>501.95</v>
      </c>
      <c r="CG10" s="19">
        <f t="shared" si="67"/>
        <v>485.76</v>
      </c>
      <c r="CH10" s="19">
        <f t="shared" si="68"/>
        <v>501.95</v>
      </c>
      <c r="CI10" s="19">
        <f t="shared" si="69"/>
        <v>501.95</v>
      </c>
      <c r="CJ10" s="19">
        <f t="shared" si="70"/>
        <v>485.76</v>
      </c>
      <c r="CK10" s="19">
        <f t="shared" si="71"/>
        <v>501.95</v>
      </c>
      <c r="CL10" s="19">
        <f t="shared" si="72"/>
        <v>485.76</v>
      </c>
      <c r="CM10" s="19">
        <f t="shared" si="73"/>
        <v>501.95</v>
      </c>
      <c r="CN10" s="19">
        <f t="shared" si="74"/>
        <v>5926.2599999999993</v>
      </c>
      <c r="CO10" s="156">
        <f t="shared" si="75"/>
        <v>65269.84</v>
      </c>
      <c r="CP10" s="19">
        <f t="shared" ref="CP10:CP22" si="77">ROUND((I10/7330*31),2)</f>
        <v>501.95</v>
      </c>
      <c r="CQ10" s="19">
        <f t="shared" si="76"/>
        <v>453.38</v>
      </c>
      <c r="CR10" s="19">
        <f t="shared" ref="CR10:CR22" si="78">ROUND((I10/7330*31),2)</f>
        <v>501.95</v>
      </c>
      <c r="CS10" s="19">
        <f t="shared" ref="CS10:CS22" si="79">ROUND((I10/7330*30),2)</f>
        <v>485.76</v>
      </c>
      <c r="CT10" s="157">
        <f t="shared" ref="CT10:CT22" si="80">ROUND((I10/7330*31),2)</f>
        <v>501.95</v>
      </c>
      <c r="CU10" s="19">
        <f t="shared" ref="CU10:CU23" si="81">ROUND((I10/7330*30),2)</f>
        <v>485.76</v>
      </c>
      <c r="CV10" s="19">
        <f t="shared" ref="CV10:CV24" si="82">ROUND((I10/7330*31),2)</f>
        <v>501.95</v>
      </c>
      <c r="CW10" s="156"/>
      <c r="CX10" s="156"/>
      <c r="CY10" s="156"/>
      <c r="CZ10" s="156"/>
      <c r="DA10" s="156"/>
      <c r="DB10" s="93">
        <f t="shared" si="10"/>
        <v>3432.7</v>
      </c>
      <c r="DC10" s="19">
        <f t="shared" si="11"/>
        <v>68702.539999999994</v>
      </c>
      <c r="DD10" s="19">
        <f t="shared" si="12"/>
        <v>63172.430000000008</v>
      </c>
    </row>
    <row r="11" spans="2:108" ht="16.5" x14ac:dyDescent="0.2">
      <c r="B11" s="155" t="s">
        <v>54</v>
      </c>
      <c r="C11" s="16" t="s">
        <v>55</v>
      </c>
      <c r="D11" s="17" t="s">
        <v>52</v>
      </c>
      <c r="E11" s="18"/>
      <c r="F11" s="18"/>
      <c r="G11" s="19">
        <v>78076.570000000007</v>
      </c>
      <c r="H11" s="19">
        <f t="shared" si="0"/>
        <v>7807.66</v>
      </c>
      <c r="I11" s="19">
        <f t="shared" si="1"/>
        <v>70268.913000000015</v>
      </c>
      <c r="J11" s="19"/>
      <c r="K11" s="19"/>
      <c r="L11" s="19"/>
      <c r="M11" s="19"/>
      <c r="N11" s="19"/>
      <c r="O11" s="19"/>
      <c r="P11" s="19"/>
      <c r="Q11" s="19"/>
      <c r="R11" s="19">
        <v>2866.34</v>
      </c>
      <c r="S11" s="19">
        <v>3508.63</v>
      </c>
      <c r="T11" s="19">
        <v>3499.04</v>
      </c>
      <c r="U11" s="19">
        <v>3499.04</v>
      </c>
      <c r="V11" s="19">
        <v>3499.04</v>
      </c>
      <c r="W11" s="19">
        <f t="shared" si="13"/>
        <v>16872.09</v>
      </c>
      <c r="X11" s="19">
        <f t="shared" si="14"/>
        <v>297.18</v>
      </c>
      <c r="Y11" s="19">
        <f t="shared" si="15"/>
        <v>278.01</v>
      </c>
      <c r="Z11" s="19">
        <f t="shared" si="16"/>
        <v>297.18</v>
      </c>
      <c r="AA11" s="19">
        <f t="shared" si="17"/>
        <v>287.58999999999997</v>
      </c>
      <c r="AB11" s="19">
        <f t="shared" si="18"/>
        <v>297.18</v>
      </c>
      <c r="AC11" s="19">
        <f t="shared" si="19"/>
        <v>287.58999999999997</v>
      </c>
      <c r="AD11" s="19">
        <f t="shared" si="20"/>
        <v>297.18</v>
      </c>
      <c r="AE11" s="19">
        <f t="shared" si="21"/>
        <v>297.18</v>
      </c>
      <c r="AF11" s="19">
        <f t="shared" si="22"/>
        <v>287.58999999999997</v>
      </c>
      <c r="AG11" s="19">
        <f t="shared" si="23"/>
        <v>297.18</v>
      </c>
      <c r="AH11" s="19">
        <f t="shared" si="24"/>
        <v>287.58999999999997</v>
      </c>
      <c r="AI11" s="19">
        <f t="shared" si="25"/>
        <v>297.18</v>
      </c>
      <c r="AJ11" s="19">
        <f t="shared" si="2"/>
        <v>3508.63</v>
      </c>
      <c r="AK11" s="19">
        <f t="shared" si="3"/>
        <v>20380.72</v>
      </c>
      <c r="AL11" s="19">
        <f t="shared" si="26"/>
        <v>297.18</v>
      </c>
      <c r="AM11" s="19">
        <f t="shared" si="27"/>
        <v>268.42</v>
      </c>
      <c r="AN11" s="19">
        <f t="shared" si="28"/>
        <v>297.18</v>
      </c>
      <c r="AO11" s="19">
        <f t="shared" si="29"/>
        <v>287.58999999999997</v>
      </c>
      <c r="AP11" s="19">
        <f t="shared" si="30"/>
        <v>297.18</v>
      </c>
      <c r="AQ11" s="19">
        <f t="shared" si="31"/>
        <v>287.58999999999997</v>
      </c>
      <c r="AR11" s="19">
        <f t="shared" si="32"/>
        <v>297.18</v>
      </c>
      <c r="AS11" s="19">
        <f t="shared" si="33"/>
        <v>297.18</v>
      </c>
      <c r="AT11" s="19">
        <f t="shared" si="34"/>
        <v>287.58999999999997</v>
      </c>
      <c r="AU11" s="19">
        <f t="shared" si="35"/>
        <v>297.18</v>
      </c>
      <c r="AV11" s="19">
        <f t="shared" si="36"/>
        <v>287.58999999999997</v>
      </c>
      <c r="AW11" s="19">
        <f t="shared" si="37"/>
        <v>297.18</v>
      </c>
      <c r="AX11" s="19">
        <f t="shared" si="4"/>
        <v>3499.04</v>
      </c>
      <c r="AY11" s="19">
        <f t="shared" si="5"/>
        <v>23879.759999999998</v>
      </c>
      <c r="AZ11" s="19">
        <f t="shared" si="38"/>
        <v>297.18</v>
      </c>
      <c r="BA11" s="19">
        <f t="shared" si="39"/>
        <v>268.42</v>
      </c>
      <c r="BB11" s="19">
        <f t="shared" si="40"/>
        <v>297.18</v>
      </c>
      <c r="BC11" s="19">
        <f t="shared" si="41"/>
        <v>287.58999999999997</v>
      </c>
      <c r="BD11" s="19">
        <f t="shared" si="42"/>
        <v>297.18</v>
      </c>
      <c r="BE11" s="19">
        <f t="shared" si="43"/>
        <v>287.58999999999997</v>
      </c>
      <c r="BF11" s="19">
        <f t="shared" si="44"/>
        <v>297.18</v>
      </c>
      <c r="BG11" s="19">
        <f t="shared" si="45"/>
        <v>297.18</v>
      </c>
      <c r="BH11" s="19">
        <f t="shared" si="46"/>
        <v>287.58999999999997</v>
      </c>
      <c r="BI11" s="19">
        <f t="shared" si="47"/>
        <v>297.18</v>
      </c>
      <c r="BJ11" s="19">
        <f t="shared" si="48"/>
        <v>287.58999999999997</v>
      </c>
      <c r="BK11" s="19">
        <f t="shared" si="49"/>
        <v>297.18</v>
      </c>
      <c r="BL11" s="19">
        <f t="shared" si="6"/>
        <v>3499.04</v>
      </c>
      <c r="BM11" s="19">
        <f t="shared" si="7"/>
        <v>27378.799999999999</v>
      </c>
      <c r="BN11" s="19">
        <f t="shared" si="50"/>
        <v>297.18</v>
      </c>
      <c r="BO11" s="19">
        <f t="shared" si="51"/>
        <v>268.42</v>
      </c>
      <c r="BP11" s="19">
        <f t="shared" si="52"/>
        <v>297.18</v>
      </c>
      <c r="BQ11" s="19">
        <f t="shared" si="53"/>
        <v>287.58999999999997</v>
      </c>
      <c r="BR11" s="19">
        <f t="shared" si="54"/>
        <v>297.18</v>
      </c>
      <c r="BS11" s="19">
        <f t="shared" si="55"/>
        <v>287.58999999999997</v>
      </c>
      <c r="BT11" s="19">
        <f t="shared" si="56"/>
        <v>297.18</v>
      </c>
      <c r="BU11" s="19">
        <f t="shared" si="57"/>
        <v>297.18</v>
      </c>
      <c r="BV11" s="19">
        <f t="shared" si="58"/>
        <v>287.58999999999997</v>
      </c>
      <c r="BW11" s="19">
        <f t="shared" si="59"/>
        <v>297.18</v>
      </c>
      <c r="BX11" s="19">
        <f t="shared" si="60"/>
        <v>287.58999999999997</v>
      </c>
      <c r="BY11" s="19">
        <f t="shared" si="61"/>
        <v>297.18</v>
      </c>
      <c r="BZ11" s="19">
        <f t="shared" si="8"/>
        <v>3499.04</v>
      </c>
      <c r="CA11" s="19">
        <f t="shared" si="9"/>
        <v>30877.84</v>
      </c>
      <c r="CB11" s="19">
        <f t="shared" si="62"/>
        <v>297.18</v>
      </c>
      <c r="CC11" s="19">
        <f t="shared" si="63"/>
        <v>278.01</v>
      </c>
      <c r="CD11" s="19">
        <f t="shared" si="64"/>
        <v>297.18</v>
      </c>
      <c r="CE11" s="19">
        <f t="shared" si="65"/>
        <v>287.58999999999997</v>
      </c>
      <c r="CF11" s="19">
        <f t="shared" si="66"/>
        <v>297.18</v>
      </c>
      <c r="CG11" s="19">
        <f t="shared" si="67"/>
        <v>287.58999999999997</v>
      </c>
      <c r="CH11" s="19">
        <f t="shared" si="68"/>
        <v>297.18</v>
      </c>
      <c r="CI11" s="19">
        <f t="shared" si="69"/>
        <v>297.18</v>
      </c>
      <c r="CJ11" s="19">
        <f t="shared" si="70"/>
        <v>287.58999999999997</v>
      </c>
      <c r="CK11" s="19">
        <f t="shared" si="71"/>
        <v>297.18</v>
      </c>
      <c r="CL11" s="19">
        <f t="shared" si="72"/>
        <v>287.58999999999997</v>
      </c>
      <c r="CM11" s="19">
        <f t="shared" si="73"/>
        <v>297.18</v>
      </c>
      <c r="CN11" s="19">
        <f t="shared" si="74"/>
        <v>3508.63</v>
      </c>
      <c r="CO11" s="156">
        <f t="shared" si="75"/>
        <v>34386.47</v>
      </c>
      <c r="CP11" s="19">
        <f t="shared" si="77"/>
        <v>297.18</v>
      </c>
      <c r="CQ11" s="19">
        <f t="shared" si="76"/>
        <v>268.42</v>
      </c>
      <c r="CR11" s="19">
        <f t="shared" si="78"/>
        <v>297.18</v>
      </c>
      <c r="CS11" s="19">
        <f t="shared" si="79"/>
        <v>287.58999999999997</v>
      </c>
      <c r="CT11" s="157">
        <f t="shared" si="80"/>
        <v>297.18</v>
      </c>
      <c r="CU11" s="19">
        <f t="shared" si="81"/>
        <v>287.58999999999997</v>
      </c>
      <c r="CV11" s="19">
        <f t="shared" si="82"/>
        <v>297.18</v>
      </c>
      <c r="CW11" s="156"/>
      <c r="CX11" s="156"/>
      <c r="CY11" s="156"/>
      <c r="CZ11" s="156"/>
      <c r="DA11" s="156"/>
      <c r="DB11" s="93">
        <f t="shared" si="10"/>
        <v>2032.32</v>
      </c>
      <c r="DC11" s="19">
        <f t="shared" si="11"/>
        <v>36418.79</v>
      </c>
      <c r="DD11" s="19">
        <f t="shared" si="12"/>
        <v>41657.780000000006</v>
      </c>
    </row>
    <row r="12" spans="2:108" ht="16.5" x14ac:dyDescent="0.2">
      <c r="B12" s="155" t="s">
        <v>54</v>
      </c>
      <c r="C12" s="16" t="s">
        <v>55</v>
      </c>
      <c r="D12" s="17" t="s">
        <v>52</v>
      </c>
      <c r="E12" s="18"/>
      <c r="F12" s="18"/>
      <c r="G12" s="19">
        <v>3390</v>
      </c>
      <c r="H12" s="19">
        <f t="shared" si="0"/>
        <v>339</v>
      </c>
      <c r="I12" s="19">
        <f t="shared" si="1"/>
        <v>3051</v>
      </c>
      <c r="J12" s="19"/>
      <c r="K12" s="19"/>
      <c r="L12" s="19"/>
      <c r="M12" s="19"/>
      <c r="N12" s="19"/>
      <c r="O12" s="19"/>
      <c r="P12" s="19"/>
      <c r="Q12" s="19"/>
      <c r="R12" s="19">
        <v>124.45</v>
      </c>
      <c r="S12" s="19">
        <v>152.33000000000001</v>
      </c>
      <c r="T12" s="19">
        <v>151.91</v>
      </c>
      <c r="U12" s="19">
        <v>151.91</v>
      </c>
      <c r="V12" s="19">
        <v>151.91</v>
      </c>
      <c r="W12" s="19">
        <f t="shared" si="13"/>
        <v>732.51</v>
      </c>
      <c r="X12" s="19">
        <f t="shared" si="14"/>
        <v>12.9</v>
      </c>
      <c r="Y12" s="19">
        <f t="shared" si="15"/>
        <v>12.07</v>
      </c>
      <c r="Z12" s="19">
        <f t="shared" si="16"/>
        <v>12.9</v>
      </c>
      <c r="AA12" s="19">
        <f t="shared" si="17"/>
        <v>12.49</v>
      </c>
      <c r="AB12" s="19">
        <f t="shared" si="18"/>
        <v>12.9</v>
      </c>
      <c r="AC12" s="19">
        <f t="shared" si="19"/>
        <v>12.49</v>
      </c>
      <c r="AD12" s="19">
        <f t="shared" si="20"/>
        <v>12.9</v>
      </c>
      <c r="AE12" s="19">
        <f t="shared" si="21"/>
        <v>12.9</v>
      </c>
      <c r="AF12" s="19">
        <f t="shared" si="22"/>
        <v>12.49</v>
      </c>
      <c r="AG12" s="19">
        <f t="shared" si="23"/>
        <v>12.9</v>
      </c>
      <c r="AH12" s="19">
        <f t="shared" si="24"/>
        <v>12.49</v>
      </c>
      <c r="AI12" s="19">
        <f t="shared" si="25"/>
        <v>12.9</v>
      </c>
      <c r="AJ12" s="19">
        <f t="shared" si="2"/>
        <v>152.33000000000001</v>
      </c>
      <c r="AK12" s="19">
        <f t="shared" si="3"/>
        <v>884.84</v>
      </c>
      <c r="AL12" s="19">
        <f t="shared" si="26"/>
        <v>12.9</v>
      </c>
      <c r="AM12" s="19">
        <f t="shared" si="27"/>
        <v>11.65</v>
      </c>
      <c r="AN12" s="19">
        <f t="shared" si="28"/>
        <v>12.9</v>
      </c>
      <c r="AO12" s="19">
        <f t="shared" si="29"/>
        <v>12.49</v>
      </c>
      <c r="AP12" s="19">
        <f t="shared" si="30"/>
        <v>12.9</v>
      </c>
      <c r="AQ12" s="19">
        <f t="shared" si="31"/>
        <v>12.49</v>
      </c>
      <c r="AR12" s="19">
        <f t="shared" si="32"/>
        <v>12.9</v>
      </c>
      <c r="AS12" s="19">
        <f t="shared" si="33"/>
        <v>12.9</v>
      </c>
      <c r="AT12" s="19">
        <f t="shared" si="34"/>
        <v>12.49</v>
      </c>
      <c r="AU12" s="19">
        <f t="shared" si="35"/>
        <v>12.9</v>
      </c>
      <c r="AV12" s="19">
        <f t="shared" si="36"/>
        <v>12.49</v>
      </c>
      <c r="AW12" s="19">
        <f t="shared" si="37"/>
        <v>12.9</v>
      </c>
      <c r="AX12" s="19">
        <f t="shared" si="4"/>
        <v>151.91000000000003</v>
      </c>
      <c r="AY12" s="19">
        <f t="shared" si="5"/>
        <v>1036.75</v>
      </c>
      <c r="AZ12" s="19">
        <f t="shared" si="38"/>
        <v>12.9</v>
      </c>
      <c r="BA12" s="19">
        <f t="shared" si="39"/>
        <v>11.65</v>
      </c>
      <c r="BB12" s="19">
        <f t="shared" si="40"/>
        <v>12.9</v>
      </c>
      <c r="BC12" s="19">
        <f t="shared" si="41"/>
        <v>12.49</v>
      </c>
      <c r="BD12" s="19">
        <f t="shared" si="42"/>
        <v>12.9</v>
      </c>
      <c r="BE12" s="19">
        <f t="shared" si="43"/>
        <v>12.49</v>
      </c>
      <c r="BF12" s="19">
        <f t="shared" si="44"/>
        <v>12.9</v>
      </c>
      <c r="BG12" s="19">
        <f t="shared" si="45"/>
        <v>12.9</v>
      </c>
      <c r="BH12" s="19">
        <f t="shared" si="46"/>
        <v>12.49</v>
      </c>
      <c r="BI12" s="19">
        <f t="shared" si="47"/>
        <v>12.9</v>
      </c>
      <c r="BJ12" s="19">
        <f t="shared" si="48"/>
        <v>12.49</v>
      </c>
      <c r="BK12" s="19">
        <f t="shared" si="49"/>
        <v>12.9</v>
      </c>
      <c r="BL12" s="19">
        <f t="shared" si="6"/>
        <v>151.91000000000003</v>
      </c>
      <c r="BM12" s="19">
        <f t="shared" si="7"/>
        <v>1188.6600000000001</v>
      </c>
      <c r="BN12" s="19">
        <f t="shared" si="50"/>
        <v>12.9</v>
      </c>
      <c r="BO12" s="19">
        <f t="shared" si="51"/>
        <v>11.65</v>
      </c>
      <c r="BP12" s="19">
        <f t="shared" si="52"/>
        <v>12.9</v>
      </c>
      <c r="BQ12" s="19">
        <f t="shared" si="53"/>
        <v>12.49</v>
      </c>
      <c r="BR12" s="19">
        <f t="shared" si="54"/>
        <v>12.9</v>
      </c>
      <c r="BS12" s="19">
        <f t="shared" si="55"/>
        <v>12.49</v>
      </c>
      <c r="BT12" s="19">
        <f t="shared" si="56"/>
        <v>12.9</v>
      </c>
      <c r="BU12" s="19">
        <f t="shared" si="57"/>
        <v>12.9</v>
      </c>
      <c r="BV12" s="19">
        <f t="shared" si="58"/>
        <v>12.49</v>
      </c>
      <c r="BW12" s="19">
        <f t="shared" si="59"/>
        <v>12.9</v>
      </c>
      <c r="BX12" s="19">
        <f t="shared" si="60"/>
        <v>12.49</v>
      </c>
      <c r="BY12" s="19">
        <f t="shared" si="61"/>
        <v>12.9</v>
      </c>
      <c r="BZ12" s="19">
        <f t="shared" si="8"/>
        <v>151.91000000000003</v>
      </c>
      <c r="CA12" s="19">
        <f t="shared" si="9"/>
        <v>1340.57</v>
      </c>
      <c r="CB12" s="19">
        <f t="shared" si="62"/>
        <v>12.9</v>
      </c>
      <c r="CC12" s="19">
        <f t="shared" si="63"/>
        <v>12.07</v>
      </c>
      <c r="CD12" s="19">
        <f t="shared" si="64"/>
        <v>12.9</v>
      </c>
      <c r="CE12" s="19">
        <f t="shared" si="65"/>
        <v>12.49</v>
      </c>
      <c r="CF12" s="19">
        <f t="shared" si="66"/>
        <v>12.9</v>
      </c>
      <c r="CG12" s="19">
        <f t="shared" si="67"/>
        <v>12.49</v>
      </c>
      <c r="CH12" s="19">
        <f t="shared" si="68"/>
        <v>12.9</v>
      </c>
      <c r="CI12" s="19">
        <f t="shared" si="69"/>
        <v>12.9</v>
      </c>
      <c r="CJ12" s="19">
        <f t="shared" si="70"/>
        <v>12.49</v>
      </c>
      <c r="CK12" s="19">
        <f t="shared" si="71"/>
        <v>12.9</v>
      </c>
      <c r="CL12" s="19">
        <f t="shared" si="72"/>
        <v>12.49</v>
      </c>
      <c r="CM12" s="19">
        <f t="shared" si="73"/>
        <v>12.9</v>
      </c>
      <c r="CN12" s="19">
        <f t="shared" si="74"/>
        <v>152.33000000000001</v>
      </c>
      <c r="CO12" s="156">
        <f t="shared" si="75"/>
        <v>1492.9</v>
      </c>
      <c r="CP12" s="19">
        <f t="shared" si="77"/>
        <v>12.9</v>
      </c>
      <c r="CQ12" s="19">
        <f t="shared" si="76"/>
        <v>11.65</v>
      </c>
      <c r="CR12" s="19">
        <f t="shared" si="78"/>
        <v>12.9</v>
      </c>
      <c r="CS12" s="19">
        <f t="shared" si="79"/>
        <v>12.49</v>
      </c>
      <c r="CT12" s="157">
        <f t="shared" si="80"/>
        <v>12.9</v>
      </c>
      <c r="CU12" s="19">
        <f t="shared" si="81"/>
        <v>12.49</v>
      </c>
      <c r="CV12" s="19">
        <f t="shared" si="82"/>
        <v>12.9</v>
      </c>
      <c r="CW12" s="156"/>
      <c r="CX12" s="156"/>
      <c r="CY12" s="156"/>
      <c r="CZ12" s="156"/>
      <c r="DA12" s="156"/>
      <c r="DB12" s="93">
        <f t="shared" si="10"/>
        <v>88.23</v>
      </c>
      <c r="DC12" s="19">
        <f t="shared" si="11"/>
        <v>1581.13</v>
      </c>
      <c r="DD12" s="19">
        <f t="shared" si="12"/>
        <v>1808.87</v>
      </c>
    </row>
    <row r="13" spans="2:108" ht="16.5" customHeight="1" x14ac:dyDescent="0.2">
      <c r="B13" s="155" t="s">
        <v>56</v>
      </c>
      <c r="C13" s="16" t="s">
        <v>57</v>
      </c>
      <c r="D13" s="17" t="s">
        <v>58</v>
      </c>
      <c r="E13" s="18"/>
      <c r="F13" s="18"/>
      <c r="G13" s="19">
        <v>1632.23</v>
      </c>
      <c r="H13" s="19">
        <f t="shared" si="0"/>
        <v>163.22</v>
      </c>
      <c r="I13" s="19">
        <f t="shared" si="1"/>
        <v>1469.0070000000001</v>
      </c>
      <c r="J13" s="19"/>
      <c r="K13" s="19"/>
      <c r="L13" s="19"/>
      <c r="M13" s="19"/>
      <c r="N13" s="19"/>
      <c r="O13" s="19"/>
      <c r="P13" s="19"/>
      <c r="Q13" s="19"/>
      <c r="R13" s="19"/>
      <c r="S13" s="19">
        <v>66.11</v>
      </c>
      <c r="T13" s="19">
        <v>73.12</v>
      </c>
      <c r="U13" s="19">
        <v>73.12</v>
      </c>
      <c r="V13" s="19">
        <v>73.12</v>
      </c>
      <c r="W13" s="19">
        <f t="shared" si="13"/>
        <v>285.47000000000003</v>
      </c>
      <c r="X13" s="19">
        <f t="shared" si="14"/>
        <v>6.21</v>
      </c>
      <c r="Y13" s="19">
        <f t="shared" si="15"/>
        <v>5.81</v>
      </c>
      <c r="Z13" s="19">
        <f t="shared" si="16"/>
        <v>6.21</v>
      </c>
      <c r="AA13" s="19">
        <f t="shared" si="17"/>
        <v>6.01</v>
      </c>
      <c r="AB13" s="19">
        <f t="shared" si="18"/>
        <v>6.21</v>
      </c>
      <c r="AC13" s="19">
        <f t="shared" si="19"/>
        <v>6.01</v>
      </c>
      <c r="AD13" s="19">
        <f t="shared" si="20"/>
        <v>6.21</v>
      </c>
      <c r="AE13" s="19">
        <f t="shared" si="21"/>
        <v>6.21</v>
      </c>
      <c r="AF13" s="19">
        <f t="shared" si="22"/>
        <v>6.01</v>
      </c>
      <c r="AG13" s="19">
        <f t="shared" si="23"/>
        <v>6.21</v>
      </c>
      <c r="AH13" s="19">
        <f t="shared" si="24"/>
        <v>6.01</v>
      </c>
      <c r="AI13" s="19">
        <f t="shared" si="25"/>
        <v>6.21</v>
      </c>
      <c r="AJ13" s="19">
        <f t="shared" si="2"/>
        <v>73.319999999999993</v>
      </c>
      <c r="AK13" s="19">
        <f t="shared" si="3"/>
        <v>358.79</v>
      </c>
      <c r="AL13" s="19">
        <f t="shared" si="26"/>
        <v>6.21</v>
      </c>
      <c r="AM13" s="19">
        <f t="shared" si="27"/>
        <v>5.61</v>
      </c>
      <c r="AN13" s="19">
        <f t="shared" si="28"/>
        <v>6.21</v>
      </c>
      <c r="AO13" s="19">
        <f t="shared" si="29"/>
        <v>6.01</v>
      </c>
      <c r="AP13" s="19">
        <f t="shared" si="30"/>
        <v>6.21</v>
      </c>
      <c r="AQ13" s="19">
        <f t="shared" si="31"/>
        <v>6.01</v>
      </c>
      <c r="AR13" s="19">
        <f t="shared" si="32"/>
        <v>6.21</v>
      </c>
      <c r="AS13" s="19">
        <f t="shared" si="33"/>
        <v>6.21</v>
      </c>
      <c r="AT13" s="19">
        <f t="shared" si="34"/>
        <v>6.01</v>
      </c>
      <c r="AU13" s="19">
        <f t="shared" si="35"/>
        <v>6.21</v>
      </c>
      <c r="AV13" s="19">
        <f t="shared" si="36"/>
        <v>6.01</v>
      </c>
      <c r="AW13" s="19">
        <f t="shared" si="37"/>
        <v>6.21</v>
      </c>
      <c r="AX13" s="19">
        <f t="shared" si="4"/>
        <v>73.11999999999999</v>
      </c>
      <c r="AY13" s="19">
        <f t="shared" si="5"/>
        <v>431.91</v>
      </c>
      <c r="AZ13" s="19">
        <f t="shared" si="38"/>
        <v>6.21</v>
      </c>
      <c r="BA13" s="19">
        <f t="shared" si="39"/>
        <v>5.61</v>
      </c>
      <c r="BB13" s="19">
        <f t="shared" si="40"/>
        <v>6.21</v>
      </c>
      <c r="BC13" s="19">
        <f t="shared" si="41"/>
        <v>6.01</v>
      </c>
      <c r="BD13" s="19">
        <f t="shared" si="42"/>
        <v>6.21</v>
      </c>
      <c r="BE13" s="19">
        <f t="shared" si="43"/>
        <v>6.01</v>
      </c>
      <c r="BF13" s="19">
        <f t="shared" si="44"/>
        <v>6.21</v>
      </c>
      <c r="BG13" s="19">
        <f t="shared" si="45"/>
        <v>6.21</v>
      </c>
      <c r="BH13" s="19">
        <f t="shared" si="46"/>
        <v>6.01</v>
      </c>
      <c r="BI13" s="19">
        <f t="shared" si="47"/>
        <v>6.21</v>
      </c>
      <c r="BJ13" s="19">
        <f t="shared" si="48"/>
        <v>6.01</v>
      </c>
      <c r="BK13" s="19">
        <f t="shared" si="49"/>
        <v>6.21</v>
      </c>
      <c r="BL13" s="19">
        <f t="shared" si="6"/>
        <v>73.11999999999999</v>
      </c>
      <c r="BM13" s="19">
        <f t="shared" si="7"/>
        <v>505.03</v>
      </c>
      <c r="BN13" s="19">
        <f t="shared" si="50"/>
        <v>6.21</v>
      </c>
      <c r="BO13" s="19">
        <f t="shared" si="51"/>
        <v>5.61</v>
      </c>
      <c r="BP13" s="19">
        <f t="shared" si="52"/>
        <v>6.21</v>
      </c>
      <c r="BQ13" s="19">
        <f t="shared" si="53"/>
        <v>6.01</v>
      </c>
      <c r="BR13" s="19">
        <f t="shared" si="54"/>
        <v>6.21</v>
      </c>
      <c r="BS13" s="19">
        <f t="shared" si="55"/>
        <v>6.01</v>
      </c>
      <c r="BT13" s="19">
        <f t="shared" si="56"/>
        <v>6.21</v>
      </c>
      <c r="BU13" s="19">
        <f t="shared" si="57"/>
        <v>6.21</v>
      </c>
      <c r="BV13" s="19">
        <f t="shared" si="58"/>
        <v>6.01</v>
      </c>
      <c r="BW13" s="19">
        <f t="shared" si="59"/>
        <v>6.21</v>
      </c>
      <c r="BX13" s="19">
        <f t="shared" si="60"/>
        <v>6.01</v>
      </c>
      <c r="BY13" s="19">
        <f t="shared" si="61"/>
        <v>6.21</v>
      </c>
      <c r="BZ13" s="19">
        <f t="shared" si="8"/>
        <v>73.11999999999999</v>
      </c>
      <c r="CA13" s="19">
        <f t="shared" si="9"/>
        <v>578.15</v>
      </c>
      <c r="CB13" s="19">
        <f t="shared" si="62"/>
        <v>6.21</v>
      </c>
      <c r="CC13" s="19">
        <f t="shared" si="63"/>
        <v>5.81</v>
      </c>
      <c r="CD13" s="19">
        <f t="shared" si="64"/>
        <v>6.21</v>
      </c>
      <c r="CE13" s="19">
        <f t="shared" si="65"/>
        <v>6.01</v>
      </c>
      <c r="CF13" s="19">
        <f t="shared" si="66"/>
        <v>6.21</v>
      </c>
      <c r="CG13" s="19">
        <f t="shared" si="67"/>
        <v>6.01</v>
      </c>
      <c r="CH13" s="19">
        <f t="shared" si="68"/>
        <v>6.21</v>
      </c>
      <c r="CI13" s="19">
        <f t="shared" si="69"/>
        <v>6.21</v>
      </c>
      <c r="CJ13" s="19">
        <f t="shared" si="70"/>
        <v>6.01</v>
      </c>
      <c r="CK13" s="19">
        <f t="shared" si="71"/>
        <v>6.21</v>
      </c>
      <c r="CL13" s="19">
        <f t="shared" si="72"/>
        <v>6.01</v>
      </c>
      <c r="CM13" s="19">
        <f t="shared" si="73"/>
        <v>6.21</v>
      </c>
      <c r="CN13" s="19">
        <f t="shared" si="74"/>
        <v>73.319999999999993</v>
      </c>
      <c r="CO13" s="156">
        <f t="shared" si="75"/>
        <v>651.47</v>
      </c>
      <c r="CP13" s="19">
        <f t="shared" si="77"/>
        <v>6.21</v>
      </c>
      <c r="CQ13" s="19">
        <f t="shared" si="76"/>
        <v>5.61</v>
      </c>
      <c r="CR13" s="19">
        <f t="shared" si="78"/>
        <v>6.21</v>
      </c>
      <c r="CS13" s="19">
        <f t="shared" si="79"/>
        <v>6.01</v>
      </c>
      <c r="CT13" s="157">
        <f t="shared" si="80"/>
        <v>6.21</v>
      </c>
      <c r="CU13" s="19">
        <f t="shared" si="81"/>
        <v>6.01</v>
      </c>
      <c r="CV13" s="19">
        <f t="shared" si="82"/>
        <v>6.21</v>
      </c>
      <c r="CW13" s="156"/>
      <c r="CX13" s="156"/>
      <c r="CY13" s="156"/>
      <c r="CZ13" s="156"/>
      <c r="DA13" s="156"/>
      <c r="DB13" s="93">
        <f t="shared" si="10"/>
        <v>42.47</v>
      </c>
      <c r="DC13" s="19">
        <f t="shared" si="11"/>
        <v>693.94</v>
      </c>
      <c r="DD13" s="19">
        <f t="shared" si="12"/>
        <v>938.29</v>
      </c>
    </row>
    <row r="14" spans="2:108" x14ac:dyDescent="0.2">
      <c r="B14" s="155" t="s">
        <v>59</v>
      </c>
      <c r="C14" s="16" t="s">
        <v>60</v>
      </c>
      <c r="D14" s="17" t="s">
        <v>61</v>
      </c>
      <c r="E14" s="18"/>
      <c r="F14" s="18"/>
      <c r="G14" s="19">
        <v>1080</v>
      </c>
      <c r="H14" s="19">
        <f t="shared" si="0"/>
        <v>108</v>
      </c>
      <c r="I14" s="19">
        <f t="shared" si="1"/>
        <v>972</v>
      </c>
      <c r="J14" s="19"/>
      <c r="K14" s="19"/>
      <c r="L14" s="19"/>
      <c r="M14" s="19"/>
      <c r="N14" s="19"/>
      <c r="O14" s="19"/>
      <c r="P14" s="19"/>
      <c r="Q14" s="19"/>
      <c r="R14" s="19"/>
      <c r="S14" s="19">
        <v>40.85</v>
      </c>
      <c r="T14" s="19">
        <v>48.4</v>
      </c>
      <c r="U14" s="19">
        <v>48.4</v>
      </c>
      <c r="V14" s="19">
        <v>48.4</v>
      </c>
      <c r="W14" s="19">
        <f t="shared" si="13"/>
        <v>186.05</v>
      </c>
      <c r="X14" s="19">
        <f t="shared" si="14"/>
        <v>4.1100000000000003</v>
      </c>
      <c r="Y14" s="19">
        <f t="shared" si="15"/>
        <v>3.85</v>
      </c>
      <c r="Z14" s="19">
        <f t="shared" si="16"/>
        <v>4.1100000000000003</v>
      </c>
      <c r="AA14" s="19">
        <f t="shared" si="17"/>
        <v>3.98</v>
      </c>
      <c r="AB14" s="19">
        <f t="shared" si="18"/>
        <v>4.1100000000000003</v>
      </c>
      <c r="AC14" s="19">
        <f t="shared" si="19"/>
        <v>3.98</v>
      </c>
      <c r="AD14" s="19">
        <f t="shared" si="20"/>
        <v>4.1100000000000003</v>
      </c>
      <c r="AE14" s="19">
        <f t="shared" si="21"/>
        <v>4.1100000000000003</v>
      </c>
      <c r="AF14" s="19">
        <f t="shared" si="22"/>
        <v>3.98</v>
      </c>
      <c r="AG14" s="19">
        <f t="shared" si="23"/>
        <v>4.1100000000000003</v>
      </c>
      <c r="AH14" s="19">
        <f t="shared" si="24"/>
        <v>3.98</v>
      </c>
      <c r="AI14" s="19">
        <f t="shared" si="25"/>
        <v>4.1100000000000003</v>
      </c>
      <c r="AJ14" s="19">
        <f t="shared" si="2"/>
        <v>48.539999999999992</v>
      </c>
      <c r="AK14" s="19">
        <f t="shared" si="3"/>
        <v>234.59</v>
      </c>
      <c r="AL14" s="19">
        <f t="shared" si="26"/>
        <v>4.1100000000000003</v>
      </c>
      <c r="AM14" s="19">
        <f t="shared" si="27"/>
        <v>3.71</v>
      </c>
      <c r="AN14" s="19">
        <f t="shared" si="28"/>
        <v>4.1100000000000003</v>
      </c>
      <c r="AO14" s="19">
        <f t="shared" si="29"/>
        <v>3.98</v>
      </c>
      <c r="AP14" s="19">
        <f t="shared" si="30"/>
        <v>4.1100000000000003</v>
      </c>
      <c r="AQ14" s="19">
        <f t="shared" si="31"/>
        <v>3.98</v>
      </c>
      <c r="AR14" s="19">
        <f t="shared" si="32"/>
        <v>4.1100000000000003</v>
      </c>
      <c r="AS14" s="19">
        <f t="shared" si="33"/>
        <v>4.1100000000000003</v>
      </c>
      <c r="AT14" s="19">
        <f t="shared" si="34"/>
        <v>3.98</v>
      </c>
      <c r="AU14" s="19">
        <f t="shared" si="35"/>
        <v>4.1100000000000003</v>
      </c>
      <c r="AV14" s="19">
        <f t="shared" si="36"/>
        <v>3.98</v>
      </c>
      <c r="AW14" s="19">
        <f t="shared" si="37"/>
        <v>4.1100000000000003</v>
      </c>
      <c r="AX14" s="19">
        <f t="shared" si="4"/>
        <v>48.399999999999991</v>
      </c>
      <c r="AY14" s="19">
        <f t="shared" si="5"/>
        <v>282.99</v>
      </c>
      <c r="AZ14" s="19">
        <f t="shared" si="38"/>
        <v>4.1100000000000003</v>
      </c>
      <c r="BA14" s="19">
        <f t="shared" si="39"/>
        <v>3.71</v>
      </c>
      <c r="BB14" s="19">
        <f t="shared" si="40"/>
        <v>4.1100000000000003</v>
      </c>
      <c r="BC14" s="19">
        <f t="shared" si="41"/>
        <v>3.98</v>
      </c>
      <c r="BD14" s="19">
        <f t="shared" si="42"/>
        <v>4.1100000000000003</v>
      </c>
      <c r="BE14" s="19">
        <f t="shared" si="43"/>
        <v>3.98</v>
      </c>
      <c r="BF14" s="19">
        <f t="shared" si="44"/>
        <v>4.1100000000000003</v>
      </c>
      <c r="BG14" s="19">
        <f t="shared" si="45"/>
        <v>4.1100000000000003</v>
      </c>
      <c r="BH14" s="19">
        <f t="shared" si="46"/>
        <v>3.98</v>
      </c>
      <c r="BI14" s="19">
        <f t="shared" si="47"/>
        <v>4.1100000000000003</v>
      </c>
      <c r="BJ14" s="19">
        <f t="shared" si="48"/>
        <v>3.98</v>
      </c>
      <c r="BK14" s="19">
        <f t="shared" si="49"/>
        <v>4.1100000000000003</v>
      </c>
      <c r="BL14" s="19">
        <f t="shared" si="6"/>
        <v>48.399999999999991</v>
      </c>
      <c r="BM14" s="19">
        <f t="shared" si="7"/>
        <v>331.39</v>
      </c>
      <c r="BN14" s="19">
        <f t="shared" si="50"/>
        <v>4.1100000000000003</v>
      </c>
      <c r="BO14" s="19">
        <f t="shared" si="51"/>
        <v>3.71</v>
      </c>
      <c r="BP14" s="19">
        <f t="shared" si="52"/>
        <v>4.1100000000000003</v>
      </c>
      <c r="BQ14" s="19">
        <f t="shared" si="53"/>
        <v>3.98</v>
      </c>
      <c r="BR14" s="19">
        <f t="shared" si="54"/>
        <v>4.1100000000000003</v>
      </c>
      <c r="BS14" s="19">
        <f t="shared" si="55"/>
        <v>3.98</v>
      </c>
      <c r="BT14" s="19">
        <f t="shared" si="56"/>
        <v>4.1100000000000003</v>
      </c>
      <c r="BU14" s="19">
        <f t="shared" si="57"/>
        <v>4.1100000000000003</v>
      </c>
      <c r="BV14" s="19">
        <f t="shared" si="58"/>
        <v>3.98</v>
      </c>
      <c r="BW14" s="19">
        <f t="shared" si="59"/>
        <v>4.1100000000000003</v>
      </c>
      <c r="BX14" s="19">
        <f t="shared" si="60"/>
        <v>3.98</v>
      </c>
      <c r="BY14" s="19">
        <f t="shared" si="61"/>
        <v>4.1100000000000003</v>
      </c>
      <c r="BZ14" s="19">
        <f t="shared" si="8"/>
        <v>48.399999999999991</v>
      </c>
      <c r="CA14" s="19">
        <f t="shared" si="9"/>
        <v>379.79</v>
      </c>
      <c r="CB14" s="19">
        <f t="shared" si="62"/>
        <v>4.1100000000000003</v>
      </c>
      <c r="CC14" s="19">
        <f t="shared" si="63"/>
        <v>3.85</v>
      </c>
      <c r="CD14" s="19">
        <f t="shared" si="64"/>
        <v>4.1100000000000003</v>
      </c>
      <c r="CE14" s="19">
        <f t="shared" si="65"/>
        <v>3.98</v>
      </c>
      <c r="CF14" s="19">
        <f t="shared" si="66"/>
        <v>4.1100000000000003</v>
      </c>
      <c r="CG14" s="19">
        <f t="shared" si="67"/>
        <v>3.98</v>
      </c>
      <c r="CH14" s="19">
        <f t="shared" si="68"/>
        <v>4.1100000000000003</v>
      </c>
      <c r="CI14" s="19">
        <f t="shared" si="69"/>
        <v>4.1100000000000003</v>
      </c>
      <c r="CJ14" s="19">
        <f t="shared" si="70"/>
        <v>3.98</v>
      </c>
      <c r="CK14" s="19">
        <f t="shared" si="71"/>
        <v>4.1100000000000003</v>
      </c>
      <c r="CL14" s="19">
        <f t="shared" si="72"/>
        <v>3.98</v>
      </c>
      <c r="CM14" s="19">
        <f t="shared" si="73"/>
        <v>4.1100000000000003</v>
      </c>
      <c r="CN14" s="19">
        <f t="shared" si="74"/>
        <v>48.539999999999992</v>
      </c>
      <c r="CO14" s="156">
        <f t="shared" si="75"/>
        <v>428.33</v>
      </c>
      <c r="CP14" s="19">
        <f t="shared" si="77"/>
        <v>4.1100000000000003</v>
      </c>
      <c r="CQ14" s="19">
        <f t="shared" si="76"/>
        <v>3.71</v>
      </c>
      <c r="CR14" s="19">
        <f t="shared" si="78"/>
        <v>4.1100000000000003</v>
      </c>
      <c r="CS14" s="19">
        <f t="shared" si="79"/>
        <v>3.98</v>
      </c>
      <c r="CT14" s="157">
        <f t="shared" si="80"/>
        <v>4.1100000000000003</v>
      </c>
      <c r="CU14" s="19">
        <f t="shared" si="81"/>
        <v>3.98</v>
      </c>
      <c r="CV14" s="19">
        <f t="shared" si="82"/>
        <v>4.1100000000000003</v>
      </c>
      <c r="CW14" s="156"/>
      <c r="CX14" s="156"/>
      <c r="CY14" s="156"/>
      <c r="CZ14" s="156"/>
      <c r="DA14" s="156"/>
      <c r="DB14" s="93">
        <f t="shared" si="10"/>
        <v>28.11</v>
      </c>
      <c r="DC14" s="19">
        <f t="shared" si="11"/>
        <v>456.44</v>
      </c>
      <c r="DD14" s="19">
        <f t="shared" si="12"/>
        <v>623.55999999999995</v>
      </c>
    </row>
    <row r="15" spans="2:108" x14ac:dyDescent="0.2">
      <c r="B15" s="155" t="s">
        <v>62</v>
      </c>
      <c r="C15" s="16" t="s">
        <v>63</v>
      </c>
      <c r="D15" s="17" t="s">
        <v>64</v>
      </c>
      <c r="E15" s="18"/>
      <c r="F15" s="18"/>
      <c r="G15" s="19">
        <v>892.7</v>
      </c>
      <c r="H15" s="19">
        <f t="shared" si="0"/>
        <v>89.27</v>
      </c>
      <c r="I15" s="19">
        <f t="shared" si="1"/>
        <v>803.43000000000006</v>
      </c>
      <c r="J15" s="19"/>
      <c r="K15" s="19"/>
      <c r="L15" s="19"/>
      <c r="M15" s="19"/>
      <c r="N15" s="19"/>
      <c r="O15" s="19"/>
      <c r="P15" s="19"/>
      <c r="Q15" s="19"/>
      <c r="R15" s="19"/>
      <c r="S15" s="19">
        <v>23.25</v>
      </c>
      <c r="T15" s="19">
        <v>40.03</v>
      </c>
      <c r="U15" s="19">
        <v>40.03</v>
      </c>
      <c r="V15" s="19">
        <v>40.03</v>
      </c>
      <c r="W15" s="19">
        <f t="shared" si="13"/>
        <v>143.34</v>
      </c>
      <c r="X15" s="19">
        <f t="shared" si="14"/>
        <v>3.4</v>
      </c>
      <c r="Y15" s="19">
        <f t="shared" si="15"/>
        <v>3.18</v>
      </c>
      <c r="Z15" s="19">
        <f t="shared" si="16"/>
        <v>3.4</v>
      </c>
      <c r="AA15" s="19">
        <f t="shared" si="17"/>
        <v>3.29</v>
      </c>
      <c r="AB15" s="19">
        <f t="shared" si="18"/>
        <v>3.4</v>
      </c>
      <c r="AC15" s="19">
        <f t="shared" si="19"/>
        <v>3.29</v>
      </c>
      <c r="AD15" s="19">
        <f t="shared" si="20"/>
        <v>3.4</v>
      </c>
      <c r="AE15" s="19">
        <f t="shared" si="21"/>
        <v>3.4</v>
      </c>
      <c r="AF15" s="19">
        <f t="shared" si="22"/>
        <v>3.29</v>
      </c>
      <c r="AG15" s="19">
        <f t="shared" si="23"/>
        <v>3.4</v>
      </c>
      <c r="AH15" s="19">
        <f t="shared" si="24"/>
        <v>3.29</v>
      </c>
      <c r="AI15" s="19">
        <f t="shared" si="25"/>
        <v>3.4</v>
      </c>
      <c r="AJ15" s="19">
        <f t="shared" si="2"/>
        <v>40.139999999999993</v>
      </c>
      <c r="AK15" s="19">
        <f t="shared" si="3"/>
        <v>183.48</v>
      </c>
      <c r="AL15" s="19">
        <f t="shared" si="26"/>
        <v>3.4</v>
      </c>
      <c r="AM15" s="19">
        <f t="shared" si="27"/>
        <v>3.07</v>
      </c>
      <c r="AN15" s="19">
        <f t="shared" si="28"/>
        <v>3.4</v>
      </c>
      <c r="AO15" s="19">
        <f t="shared" si="29"/>
        <v>3.29</v>
      </c>
      <c r="AP15" s="19">
        <f t="shared" si="30"/>
        <v>3.4</v>
      </c>
      <c r="AQ15" s="19">
        <f t="shared" si="31"/>
        <v>3.29</v>
      </c>
      <c r="AR15" s="19">
        <f t="shared" si="32"/>
        <v>3.4</v>
      </c>
      <c r="AS15" s="19">
        <f t="shared" si="33"/>
        <v>3.4</v>
      </c>
      <c r="AT15" s="19">
        <f t="shared" si="34"/>
        <v>3.29</v>
      </c>
      <c r="AU15" s="19">
        <f t="shared" si="35"/>
        <v>3.4</v>
      </c>
      <c r="AV15" s="19">
        <f t="shared" si="36"/>
        <v>3.29</v>
      </c>
      <c r="AW15" s="19">
        <f t="shared" si="37"/>
        <v>3.4</v>
      </c>
      <c r="AX15" s="19">
        <f t="shared" si="4"/>
        <v>40.029999999999994</v>
      </c>
      <c r="AY15" s="19">
        <f t="shared" si="5"/>
        <v>223.51</v>
      </c>
      <c r="AZ15" s="19">
        <f t="shared" si="38"/>
        <v>3.4</v>
      </c>
      <c r="BA15" s="19">
        <f t="shared" si="39"/>
        <v>3.07</v>
      </c>
      <c r="BB15" s="19">
        <f t="shared" si="40"/>
        <v>3.4</v>
      </c>
      <c r="BC15" s="19">
        <f t="shared" si="41"/>
        <v>3.29</v>
      </c>
      <c r="BD15" s="19">
        <f t="shared" si="42"/>
        <v>3.4</v>
      </c>
      <c r="BE15" s="19">
        <f t="shared" si="43"/>
        <v>3.29</v>
      </c>
      <c r="BF15" s="19">
        <f t="shared" si="44"/>
        <v>3.4</v>
      </c>
      <c r="BG15" s="19">
        <f t="shared" si="45"/>
        <v>3.4</v>
      </c>
      <c r="BH15" s="19">
        <f t="shared" si="46"/>
        <v>3.29</v>
      </c>
      <c r="BI15" s="19">
        <f t="shared" si="47"/>
        <v>3.4</v>
      </c>
      <c r="BJ15" s="19">
        <f t="shared" si="48"/>
        <v>3.29</v>
      </c>
      <c r="BK15" s="19">
        <f t="shared" si="49"/>
        <v>3.4</v>
      </c>
      <c r="BL15" s="19">
        <f t="shared" si="6"/>
        <v>40.029999999999994</v>
      </c>
      <c r="BM15" s="19">
        <f t="shared" si="7"/>
        <v>263.54000000000002</v>
      </c>
      <c r="BN15" s="19">
        <f t="shared" si="50"/>
        <v>3.4</v>
      </c>
      <c r="BO15" s="19">
        <f t="shared" si="51"/>
        <v>3.07</v>
      </c>
      <c r="BP15" s="19">
        <f t="shared" si="52"/>
        <v>3.4</v>
      </c>
      <c r="BQ15" s="19">
        <f t="shared" si="53"/>
        <v>3.29</v>
      </c>
      <c r="BR15" s="19">
        <f t="shared" si="54"/>
        <v>3.4</v>
      </c>
      <c r="BS15" s="19">
        <f t="shared" si="55"/>
        <v>3.29</v>
      </c>
      <c r="BT15" s="19">
        <f t="shared" si="56"/>
        <v>3.4</v>
      </c>
      <c r="BU15" s="19">
        <f t="shared" si="57"/>
        <v>3.4</v>
      </c>
      <c r="BV15" s="19">
        <f t="shared" si="58"/>
        <v>3.29</v>
      </c>
      <c r="BW15" s="19">
        <f t="shared" si="59"/>
        <v>3.4</v>
      </c>
      <c r="BX15" s="19">
        <f t="shared" si="60"/>
        <v>3.29</v>
      </c>
      <c r="BY15" s="19">
        <f t="shared" si="61"/>
        <v>3.4</v>
      </c>
      <c r="BZ15" s="19">
        <f t="shared" si="8"/>
        <v>40.029999999999994</v>
      </c>
      <c r="CA15" s="19">
        <f t="shared" si="9"/>
        <v>303.57</v>
      </c>
      <c r="CB15" s="19">
        <f t="shared" si="62"/>
        <v>3.4</v>
      </c>
      <c r="CC15" s="19">
        <f t="shared" si="63"/>
        <v>3.18</v>
      </c>
      <c r="CD15" s="19">
        <f t="shared" si="64"/>
        <v>3.4</v>
      </c>
      <c r="CE15" s="19">
        <f t="shared" si="65"/>
        <v>3.29</v>
      </c>
      <c r="CF15" s="19">
        <f t="shared" si="66"/>
        <v>3.4</v>
      </c>
      <c r="CG15" s="19">
        <f t="shared" si="67"/>
        <v>3.29</v>
      </c>
      <c r="CH15" s="19">
        <f t="shared" si="68"/>
        <v>3.4</v>
      </c>
      <c r="CI15" s="19">
        <f t="shared" si="69"/>
        <v>3.4</v>
      </c>
      <c r="CJ15" s="19">
        <f t="shared" si="70"/>
        <v>3.29</v>
      </c>
      <c r="CK15" s="19">
        <f t="shared" si="71"/>
        <v>3.4</v>
      </c>
      <c r="CL15" s="19">
        <f t="shared" si="72"/>
        <v>3.29</v>
      </c>
      <c r="CM15" s="19">
        <f t="shared" si="73"/>
        <v>3.4</v>
      </c>
      <c r="CN15" s="19">
        <f t="shared" si="74"/>
        <v>40.139999999999993</v>
      </c>
      <c r="CO15" s="156">
        <f t="shared" si="75"/>
        <v>343.71</v>
      </c>
      <c r="CP15" s="19">
        <f t="shared" si="77"/>
        <v>3.4</v>
      </c>
      <c r="CQ15" s="19">
        <f t="shared" si="76"/>
        <v>3.07</v>
      </c>
      <c r="CR15" s="19">
        <f t="shared" si="78"/>
        <v>3.4</v>
      </c>
      <c r="CS15" s="19">
        <f t="shared" si="79"/>
        <v>3.29</v>
      </c>
      <c r="CT15" s="157">
        <f t="shared" si="80"/>
        <v>3.4</v>
      </c>
      <c r="CU15" s="19">
        <f t="shared" si="81"/>
        <v>3.29</v>
      </c>
      <c r="CV15" s="19">
        <f t="shared" si="82"/>
        <v>3.4</v>
      </c>
      <c r="CW15" s="156"/>
      <c r="CX15" s="156"/>
      <c r="CY15" s="156"/>
      <c r="CZ15" s="156"/>
      <c r="DA15" s="156"/>
      <c r="DB15" s="93">
        <f t="shared" si="10"/>
        <v>23.249999999999996</v>
      </c>
      <c r="DC15" s="19">
        <f t="shared" si="11"/>
        <v>366.96</v>
      </c>
      <c r="DD15" s="19">
        <f t="shared" si="12"/>
        <v>525.74</v>
      </c>
    </row>
    <row r="16" spans="2:108" x14ac:dyDescent="0.2">
      <c r="B16" s="155" t="s">
        <v>65</v>
      </c>
      <c r="C16" s="16" t="s">
        <v>66</v>
      </c>
      <c r="D16" s="17"/>
      <c r="E16" s="18"/>
      <c r="F16" s="18"/>
      <c r="G16" s="19">
        <v>6105.69</v>
      </c>
      <c r="H16" s="19">
        <f t="shared" si="0"/>
        <v>610.57000000000005</v>
      </c>
      <c r="I16" s="19">
        <f t="shared" si="1"/>
        <v>5495.1210000000001</v>
      </c>
      <c r="J16" s="19"/>
      <c r="K16" s="19"/>
      <c r="L16" s="19"/>
      <c r="M16" s="19"/>
      <c r="N16" s="19"/>
      <c r="O16" s="19"/>
      <c r="P16" s="19"/>
      <c r="Q16" s="19"/>
      <c r="R16" s="19"/>
      <c r="S16" s="19">
        <v>92.96</v>
      </c>
      <c r="T16" s="19">
        <v>273.63</v>
      </c>
      <c r="U16" s="19">
        <v>273.63</v>
      </c>
      <c r="V16" s="19">
        <v>273.63</v>
      </c>
      <c r="W16" s="19">
        <f t="shared" si="13"/>
        <v>913.85</v>
      </c>
      <c r="X16" s="19">
        <f t="shared" si="14"/>
        <v>23.24</v>
      </c>
      <c r="Y16" s="19">
        <f t="shared" si="15"/>
        <v>21.74</v>
      </c>
      <c r="Z16" s="19">
        <f t="shared" si="16"/>
        <v>23.24</v>
      </c>
      <c r="AA16" s="19">
        <f t="shared" si="17"/>
        <v>22.49</v>
      </c>
      <c r="AB16" s="19">
        <f t="shared" si="18"/>
        <v>23.24</v>
      </c>
      <c r="AC16" s="19">
        <f t="shared" si="19"/>
        <v>22.49</v>
      </c>
      <c r="AD16" s="19">
        <f t="shared" si="20"/>
        <v>23.24</v>
      </c>
      <c r="AE16" s="19">
        <f t="shared" si="21"/>
        <v>23.24</v>
      </c>
      <c r="AF16" s="19">
        <f t="shared" si="22"/>
        <v>22.49</v>
      </c>
      <c r="AG16" s="19">
        <f t="shared" si="23"/>
        <v>23.24</v>
      </c>
      <c r="AH16" s="19">
        <f t="shared" si="24"/>
        <v>22.49</v>
      </c>
      <c r="AI16" s="19">
        <f t="shared" si="25"/>
        <v>23.24</v>
      </c>
      <c r="AJ16" s="19">
        <f t="shared" si="2"/>
        <v>274.38000000000005</v>
      </c>
      <c r="AK16" s="19">
        <f t="shared" si="3"/>
        <v>1188.23</v>
      </c>
      <c r="AL16" s="19">
        <f t="shared" si="26"/>
        <v>23.24</v>
      </c>
      <c r="AM16" s="19">
        <f t="shared" si="27"/>
        <v>20.99</v>
      </c>
      <c r="AN16" s="19">
        <f t="shared" si="28"/>
        <v>23.24</v>
      </c>
      <c r="AO16" s="19">
        <f t="shared" si="29"/>
        <v>22.49</v>
      </c>
      <c r="AP16" s="19">
        <f t="shared" si="30"/>
        <v>23.24</v>
      </c>
      <c r="AQ16" s="19">
        <f t="shared" si="31"/>
        <v>22.49</v>
      </c>
      <c r="AR16" s="19">
        <f t="shared" si="32"/>
        <v>23.24</v>
      </c>
      <c r="AS16" s="19">
        <f t="shared" si="33"/>
        <v>23.24</v>
      </c>
      <c r="AT16" s="19">
        <f t="shared" si="34"/>
        <v>22.49</v>
      </c>
      <c r="AU16" s="19">
        <f t="shared" si="35"/>
        <v>23.24</v>
      </c>
      <c r="AV16" s="19">
        <f t="shared" si="36"/>
        <v>22.49</v>
      </c>
      <c r="AW16" s="19">
        <f t="shared" si="37"/>
        <v>23.24</v>
      </c>
      <c r="AX16" s="19">
        <f t="shared" si="4"/>
        <v>273.63000000000005</v>
      </c>
      <c r="AY16" s="19">
        <f t="shared" si="5"/>
        <v>1461.86</v>
      </c>
      <c r="AZ16" s="19">
        <f t="shared" si="38"/>
        <v>23.24</v>
      </c>
      <c r="BA16" s="19">
        <f t="shared" si="39"/>
        <v>20.99</v>
      </c>
      <c r="BB16" s="19">
        <f t="shared" si="40"/>
        <v>23.24</v>
      </c>
      <c r="BC16" s="19">
        <f t="shared" si="41"/>
        <v>22.49</v>
      </c>
      <c r="BD16" s="19">
        <f t="shared" si="42"/>
        <v>23.24</v>
      </c>
      <c r="BE16" s="19">
        <f t="shared" si="43"/>
        <v>22.49</v>
      </c>
      <c r="BF16" s="19">
        <f t="shared" si="44"/>
        <v>23.24</v>
      </c>
      <c r="BG16" s="19">
        <f t="shared" si="45"/>
        <v>23.24</v>
      </c>
      <c r="BH16" s="19">
        <f t="shared" si="46"/>
        <v>22.49</v>
      </c>
      <c r="BI16" s="19">
        <f t="shared" si="47"/>
        <v>23.24</v>
      </c>
      <c r="BJ16" s="19">
        <f t="shared" si="48"/>
        <v>22.49</v>
      </c>
      <c r="BK16" s="19">
        <f t="shared" si="49"/>
        <v>23.24</v>
      </c>
      <c r="BL16" s="19">
        <f t="shared" si="6"/>
        <v>273.63000000000005</v>
      </c>
      <c r="BM16" s="19">
        <f t="shared" si="7"/>
        <v>1735.49</v>
      </c>
      <c r="BN16" s="19">
        <f t="shared" si="50"/>
        <v>23.24</v>
      </c>
      <c r="BO16" s="19">
        <f t="shared" si="51"/>
        <v>20.99</v>
      </c>
      <c r="BP16" s="19">
        <f t="shared" si="52"/>
        <v>23.24</v>
      </c>
      <c r="BQ16" s="19">
        <f t="shared" si="53"/>
        <v>22.49</v>
      </c>
      <c r="BR16" s="19">
        <f t="shared" si="54"/>
        <v>23.24</v>
      </c>
      <c r="BS16" s="19">
        <f t="shared" si="55"/>
        <v>22.49</v>
      </c>
      <c r="BT16" s="19">
        <f t="shared" si="56"/>
        <v>23.24</v>
      </c>
      <c r="BU16" s="19">
        <f t="shared" si="57"/>
        <v>23.24</v>
      </c>
      <c r="BV16" s="19">
        <f t="shared" si="58"/>
        <v>22.49</v>
      </c>
      <c r="BW16" s="19">
        <f t="shared" si="59"/>
        <v>23.24</v>
      </c>
      <c r="BX16" s="19">
        <f t="shared" si="60"/>
        <v>22.49</v>
      </c>
      <c r="BY16" s="19">
        <f t="shared" si="61"/>
        <v>23.24</v>
      </c>
      <c r="BZ16" s="19">
        <f t="shared" si="8"/>
        <v>273.63000000000005</v>
      </c>
      <c r="CA16" s="19">
        <f t="shared" si="9"/>
        <v>2009.12</v>
      </c>
      <c r="CB16" s="19">
        <f t="shared" si="62"/>
        <v>23.24</v>
      </c>
      <c r="CC16" s="19">
        <f t="shared" si="63"/>
        <v>21.74</v>
      </c>
      <c r="CD16" s="19">
        <f t="shared" si="64"/>
        <v>23.24</v>
      </c>
      <c r="CE16" s="19">
        <f t="shared" si="65"/>
        <v>22.49</v>
      </c>
      <c r="CF16" s="19">
        <f t="shared" si="66"/>
        <v>23.24</v>
      </c>
      <c r="CG16" s="19">
        <f t="shared" si="67"/>
        <v>22.49</v>
      </c>
      <c r="CH16" s="19">
        <f t="shared" si="68"/>
        <v>23.24</v>
      </c>
      <c r="CI16" s="19">
        <f t="shared" si="69"/>
        <v>23.24</v>
      </c>
      <c r="CJ16" s="19">
        <f t="shared" si="70"/>
        <v>22.49</v>
      </c>
      <c r="CK16" s="19">
        <f t="shared" si="71"/>
        <v>23.24</v>
      </c>
      <c r="CL16" s="19">
        <f t="shared" si="72"/>
        <v>22.49</v>
      </c>
      <c r="CM16" s="19">
        <f t="shared" si="73"/>
        <v>23.24</v>
      </c>
      <c r="CN16" s="19">
        <f t="shared" si="74"/>
        <v>274.38000000000005</v>
      </c>
      <c r="CO16" s="156">
        <f t="shared" si="75"/>
        <v>2283.5</v>
      </c>
      <c r="CP16" s="19">
        <f t="shared" si="77"/>
        <v>23.24</v>
      </c>
      <c r="CQ16" s="19">
        <f t="shared" si="76"/>
        <v>20.99</v>
      </c>
      <c r="CR16" s="19">
        <f t="shared" si="78"/>
        <v>23.24</v>
      </c>
      <c r="CS16" s="19">
        <f t="shared" si="79"/>
        <v>22.49</v>
      </c>
      <c r="CT16" s="157">
        <f t="shared" si="80"/>
        <v>23.24</v>
      </c>
      <c r="CU16" s="19">
        <f t="shared" si="81"/>
        <v>22.49</v>
      </c>
      <c r="CV16" s="19">
        <f t="shared" si="82"/>
        <v>23.24</v>
      </c>
      <c r="CW16" s="156"/>
      <c r="CX16" s="156"/>
      <c r="CY16" s="156"/>
      <c r="CZ16" s="156"/>
      <c r="DA16" s="156"/>
      <c r="DB16" s="93">
        <f t="shared" si="10"/>
        <v>158.93</v>
      </c>
      <c r="DC16" s="19">
        <f t="shared" si="11"/>
        <v>2442.4299999999998</v>
      </c>
      <c r="DD16" s="19">
        <f t="shared" si="12"/>
        <v>3663.2599999999998</v>
      </c>
    </row>
    <row r="17" spans="2:115" ht="16.5" x14ac:dyDescent="0.2">
      <c r="B17" s="155" t="s">
        <v>67</v>
      </c>
      <c r="C17" s="254" t="s">
        <v>68</v>
      </c>
      <c r="D17" s="17" t="s">
        <v>69</v>
      </c>
      <c r="E17" s="18"/>
      <c r="F17" s="18"/>
      <c r="G17" s="19">
        <v>3599.05</v>
      </c>
      <c r="H17" s="19">
        <f t="shared" si="0"/>
        <v>359.91</v>
      </c>
      <c r="I17" s="19">
        <f t="shared" si="1"/>
        <v>3239.1450000000004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v>136.57</v>
      </c>
      <c r="U17" s="19">
        <v>161.31</v>
      </c>
      <c r="V17" s="19">
        <v>161.31</v>
      </c>
      <c r="W17" s="19">
        <f t="shared" si="13"/>
        <v>459.19</v>
      </c>
      <c r="X17" s="19">
        <f t="shared" si="14"/>
        <v>13.7</v>
      </c>
      <c r="Y17" s="19">
        <f t="shared" si="15"/>
        <v>12.82</v>
      </c>
      <c r="Z17" s="19">
        <f t="shared" si="16"/>
        <v>13.7</v>
      </c>
      <c r="AA17" s="19">
        <f t="shared" si="17"/>
        <v>13.26</v>
      </c>
      <c r="AB17" s="19">
        <f t="shared" si="18"/>
        <v>13.7</v>
      </c>
      <c r="AC17" s="19">
        <f t="shared" si="19"/>
        <v>13.26</v>
      </c>
      <c r="AD17" s="19">
        <f t="shared" si="20"/>
        <v>13.7</v>
      </c>
      <c r="AE17" s="19">
        <f t="shared" si="21"/>
        <v>13.7</v>
      </c>
      <c r="AF17" s="19">
        <f t="shared" si="22"/>
        <v>13.26</v>
      </c>
      <c r="AG17" s="19">
        <f t="shared" si="23"/>
        <v>13.7</v>
      </c>
      <c r="AH17" s="19">
        <f t="shared" si="24"/>
        <v>13.26</v>
      </c>
      <c r="AI17" s="19">
        <f t="shared" si="25"/>
        <v>13.7</v>
      </c>
      <c r="AJ17" s="19">
        <f t="shared" si="2"/>
        <v>161.76</v>
      </c>
      <c r="AK17" s="19">
        <f t="shared" si="3"/>
        <v>620.95000000000005</v>
      </c>
      <c r="AL17" s="19">
        <f t="shared" si="26"/>
        <v>13.7</v>
      </c>
      <c r="AM17" s="19">
        <f t="shared" si="27"/>
        <v>12.37</v>
      </c>
      <c r="AN17" s="19">
        <f t="shared" si="28"/>
        <v>13.7</v>
      </c>
      <c r="AO17" s="19">
        <f t="shared" si="29"/>
        <v>13.26</v>
      </c>
      <c r="AP17" s="19">
        <f t="shared" si="30"/>
        <v>13.7</v>
      </c>
      <c r="AQ17" s="19">
        <f t="shared" si="31"/>
        <v>13.26</v>
      </c>
      <c r="AR17" s="19">
        <f t="shared" si="32"/>
        <v>13.7</v>
      </c>
      <c r="AS17" s="19">
        <f t="shared" si="33"/>
        <v>13.7</v>
      </c>
      <c r="AT17" s="19">
        <f t="shared" si="34"/>
        <v>13.26</v>
      </c>
      <c r="AU17" s="19">
        <f t="shared" si="35"/>
        <v>13.7</v>
      </c>
      <c r="AV17" s="19">
        <f t="shared" si="36"/>
        <v>13.26</v>
      </c>
      <c r="AW17" s="19">
        <f t="shared" si="37"/>
        <v>13.7</v>
      </c>
      <c r="AX17" s="19">
        <f t="shared" si="4"/>
        <v>161.30999999999997</v>
      </c>
      <c r="AY17" s="19">
        <f t="shared" si="5"/>
        <v>782.26</v>
      </c>
      <c r="AZ17" s="19">
        <f t="shared" si="38"/>
        <v>13.7</v>
      </c>
      <c r="BA17" s="19">
        <f t="shared" si="39"/>
        <v>12.37</v>
      </c>
      <c r="BB17" s="19">
        <f t="shared" si="40"/>
        <v>13.7</v>
      </c>
      <c r="BC17" s="19">
        <f t="shared" si="41"/>
        <v>13.26</v>
      </c>
      <c r="BD17" s="19">
        <f t="shared" si="42"/>
        <v>13.7</v>
      </c>
      <c r="BE17" s="19">
        <f t="shared" si="43"/>
        <v>13.26</v>
      </c>
      <c r="BF17" s="19">
        <f t="shared" si="44"/>
        <v>13.7</v>
      </c>
      <c r="BG17" s="19">
        <f t="shared" si="45"/>
        <v>13.7</v>
      </c>
      <c r="BH17" s="19">
        <f t="shared" si="46"/>
        <v>13.26</v>
      </c>
      <c r="BI17" s="19">
        <f t="shared" si="47"/>
        <v>13.7</v>
      </c>
      <c r="BJ17" s="19">
        <f t="shared" si="48"/>
        <v>13.26</v>
      </c>
      <c r="BK17" s="19">
        <f t="shared" si="49"/>
        <v>13.7</v>
      </c>
      <c r="BL17" s="19">
        <f t="shared" si="6"/>
        <v>161.30999999999997</v>
      </c>
      <c r="BM17" s="19">
        <f t="shared" si="7"/>
        <v>943.57</v>
      </c>
      <c r="BN17" s="19">
        <f t="shared" si="50"/>
        <v>13.7</v>
      </c>
      <c r="BO17" s="19">
        <f t="shared" si="51"/>
        <v>12.37</v>
      </c>
      <c r="BP17" s="19">
        <f t="shared" si="52"/>
        <v>13.7</v>
      </c>
      <c r="BQ17" s="19">
        <f t="shared" si="53"/>
        <v>13.26</v>
      </c>
      <c r="BR17" s="19">
        <f t="shared" si="54"/>
        <v>13.7</v>
      </c>
      <c r="BS17" s="19">
        <f t="shared" si="55"/>
        <v>13.26</v>
      </c>
      <c r="BT17" s="19">
        <f t="shared" si="56"/>
        <v>13.7</v>
      </c>
      <c r="BU17" s="19">
        <f t="shared" si="57"/>
        <v>13.7</v>
      </c>
      <c r="BV17" s="19">
        <f t="shared" si="58"/>
        <v>13.26</v>
      </c>
      <c r="BW17" s="19">
        <f t="shared" si="59"/>
        <v>13.7</v>
      </c>
      <c r="BX17" s="19">
        <f t="shared" si="60"/>
        <v>13.26</v>
      </c>
      <c r="BY17" s="19">
        <f t="shared" si="61"/>
        <v>13.7</v>
      </c>
      <c r="BZ17" s="19">
        <f t="shared" si="8"/>
        <v>161.30999999999997</v>
      </c>
      <c r="CA17" s="19">
        <f t="shared" si="9"/>
        <v>1104.8800000000001</v>
      </c>
      <c r="CB17" s="19">
        <f t="shared" si="62"/>
        <v>13.7</v>
      </c>
      <c r="CC17" s="19">
        <f t="shared" si="63"/>
        <v>12.82</v>
      </c>
      <c r="CD17" s="19">
        <f t="shared" si="64"/>
        <v>13.7</v>
      </c>
      <c r="CE17" s="19">
        <f t="shared" si="65"/>
        <v>13.26</v>
      </c>
      <c r="CF17" s="19">
        <f t="shared" si="66"/>
        <v>13.7</v>
      </c>
      <c r="CG17" s="19">
        <f t="shared" si="67"/>
        <v>13.26</v>
      </c>
      <c r="CH17" s="19">
        <f t="shared" si="68"/>
        <v>13.7</v>
      </c>
      <c r="CI17" s="19">
        <f t="shared" si="69"/>
        <v>13.7</v>
      </c>
      <c r="CJ17" s="19">
        <f t="shared" si="70"/>
        <v>13.26</v>
      </c>
      <c r="CK17" s="19">
        <f t="shared" si="71"/>
        <v>13.7</v>
      </c>
      <c r="CL17" s="19">
        <f t="shared" si="72"/>
        <v>13.26</v>
      </c>
      <c r="CM17" s="19">
        <f t="shared" si="73"/>
        <v>13.7</v>
      </c>
      <c r="CN17" s="19">
        <f t="shared" si="74"/>
        <v>161.76</v>
      </c>
      <c r="CO17" s="156">
        <f t="shared" si="75"/>
        <v>1266.6400000000001</v>
      </c>
      <c r="CP17" s="19">
        <f t="shared" si="77"/>
        <v>13.7</v>
      </c>
      <c r="CQ17" s="19">
        <f t="shared" si="76"/>
        <v>12.37</v>
      </c>
      <c r="CR17" s="19">
        <f t="shared" si="78"/>
        <v>13.7</v>
      </c>
      <c r="CS17" s="19">
        <f t="shared" si="79"/>
        <v>13.26</v>
      </c>
      <c r="CT17" s="157">
        <f t="shared" si="80"/>
        <v>13.7</v>
      </c>
      <c r="CU17" s="19">
        <f t="shared" si="81"/>
        <v>13.26</v>
      </c>
      <c r="CV17" s="19">
        <f t="shared" si="82"/>
        <v>13.7</v>
      </c>
      <c r="CW17" s="156"/>
      <c r="CX17" s="156"/>
      <c r="CY17" s="156"/>
      <c r="CZ17" s="156"/>
      <c r="DA17" s="156"/>
      <c r="DB17" s="93">
        <f t="shared" si="10"/>
        <v>93.69</v>
      </c>
      <c r="DC17" s="19">
        <f t="shared" si="11"/>
        <v>1360.33</v>
      </c>
      <c r="DD17" s="19">
        <f t="shared" si="12"/>
        <v>2238.7200000000003</v>
      </c>
    </row>
    <row r="18" spans="2:115" ht="24.75" x14ac:dyDescent="0.2">
      <c r="B18" s="155" t="s">
        <v>70</v>
      </c>
      <c r="C18" s="16" t="s">
        <v>71</v>
      </c>
      <c r="D18" s="17" t="s">
        <v>72</v>
      </c>
      <c r="E18" s="18"/>
      <c r="F18" s="18"/>
      <c r="G18" s="19">
        <v>10649</v>
      </c>
      <c r="H18" s="19">
        <f t="shared" si="0"/>
        <v>1064.9000000000001</v>
      </c>
      <c r="I18" s="19">
        <f t="shared" si="1"/>
        <v>9584.1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>
        <v>31.38</v>
      </c>
      <c r="U18" s="19">
        <v>477.24</v>
      </c>
      <c r="V18" s="19">
        <v>477.24</v>
      </c>
      <c r="W18" s="19">
        <f t="shared" si="13"/>
        <v>985.86</v>
      </c>
      <c r="X18" s="19">
        <f t="shared" si="14"/>
        <v>40.53</v>
      </c>
      <c r="Y18" s="19">
        <f t="shared" si="15"/>
        <v>37.92</v>
      </c>
      <c r="Z18" s="19">
        <f t="shared" si="16"/>
        <v>40.53</v>
      </c>
      <c r="AA18" s="19">
        <f t="shared" si="17"/>
        <v>39.229999999999997</v>
      </c>
      <c r="AB18" s="19">
        <f t="shared" si="18"/>
        <v>40.53</v>
      </c>
      <c r="AC18" s="19">
        <f t="shared" si="19"/>
        <v>39.229999999999997</v>
      </c>
      <c r="AD18" s="19">
        <f t="shared" si="20"/>
        <v>40.53</v>
      </c>
      <c r="AE18" s="19">
        <f t="shared" si="21"/>
        <v>40.53</v>
      </c>
      <c r="AF18" s="19">
        <f t="shared" si="22"/>
        <v>39.229999999999997</v>
      </c>
      <c r="AG18" s="19">
        <f t="shared" si="23"/>
        <v>40.53</v>
      </c>
      <c r="AH18" s="19">
        <f t="shared" si="24"/>
        <v>39.229999999999997</v>
      </c>
      <c r="AI18" s="19">
        <f t="shared" si="25"/>
        <v>40.53</v>
      </c>
      <c r="AJ18" s="19">
        <f t="shared" si="2"/>
        <v>478.54999999999995</v>
      </c>
      <c r="AK18" s="19">
        <f t="shared" si="3"/>
        <v>1464.41</v>
      </c>
      <c r="AL18" s="19">
        <f t="shared" si="26"/>
        <v>40.53</v>
      </c>
      <c r="AM18" s="19">
        <f t="shared" si="27"/>
        <v>36.61</v>
      </c>
      <c r="AN18" s="19">
        <f t="shared" si="28"/>
        <v>40.53</v>
      </c>
      <c r="AO18" s="19">
        <f t="shared" si="29"/>
        <v>39.229999999999997</v>
      </c>
      <c r="AP18" s="19">
        <f t="shared" si="30"/>
        <v>40.53</v>
      </c>
      <c r="AQ18" s="19">
        <f t="shared" si="31"/>
        <v>39.229999999999997</v>
      </c>
      <c r="AR18" s="19">
        <f t="shared" si="32"/>
        <v>40.53</v>
      </c>
      <c r="AS18" s="19">
        <f t="shared" si="33"/>
        <v>40.53</v>
      </c>
      <c r="AT18" s="19">
        <f t="shared" si="34"/>
        <v>39.229999999999997</v>
      </c>
      <c r="AU18" s="19">
        <f t="shared" si="35"/>
        <v>40.53</v>
      </c>
      <c r="AV18" s="19">
        <f t="shared" si="36"/>
        <v>39.229999999999997</v>
      </c>
      <c r="AW18" s="19">
        <f t="shared" si="37"/>
        <v>40.53</v>
      </c>
      <c r="AX18" s="19">
        <f t="shared" si="4"/>
        <v>477.24</v>
      </c>
      <c r="AY18" s="19">
        <f t="shared" si="5"/>
        <v>1941.65</v>
      </c>
      <c r="AZ18" s="19">
        <f t="shared" si="38"/>
        <v>40.53</v>
      </c>
      <c r="BA18" s="19">
        <f t="shared" si="39"/>
        <v>36.61</v>
      </c>
      <c r="BB18" s="19">
        <f t="shared" si="40"/>
        <v>40.53</v>
      </c>
      <c r="BC18" s="19">
        <f t="shared" si="41"/>
        <v>39.229999999999997</v>
      </c>
      <c r="BD18" s="19">
        <f t="shared" si="42"/>
        <v>40.53</v>
      </c>
      <c r="BE18" s="19">
        <f t="shared" si="43"/>
        <v>39.229999999999997</v>
      </c>
      <c r="BF18" s="19">
        <f t="shared" si="44"/>
        <v>40.53</v>
      </c>
      <c r="BG18" s="19">
        <f t="shared" si="45"/>
        <v>40.53</v>
      </c>
      <c r="BH18" s="19">
        <f t="shared" si="46"/>
        <v>39.229999999999997</v>
      </c>
      <c r="BI18" s="19">
        <f t="shared" si="47"/>
        <v>40.53</v>
      </c>
      <c r="BJ18" s="19">
        <f t="shared" si="48"/>
        <v>39.229999999999997</v>
      </c>
      <c r="BK18" s="19">
        <f t="shared" si="49"/>
        <v>40.53</v>
      </c>
      <c r="BL18" s="19">
        <f t="shared" si="6"/>
        <v>477.24</v>
      </c>
      <c r="BM18" s="19">
        <f t="shared" si="7"/>
        <v>2418.89</v>
      </c>
      <c r="BN18" s="19">
        <f t="shared" si="50"/>
        <v>40.53</v>
      </c>
      <c r="BO18" s="19">
        <f t="shared" si="51"/>
        <v>36.61</v>
      </c>
      <c r="BP18" s="19">
        <f t="shared" si="52"/>
        <v>40.53</v>
      </c>
      <c r="BQ18" s="19">
        <f t="shared" si="53"/>
        <v>39.229999999999997</v>
      </c>
      <c r="BR18" s="19">
        <f t="shared" si="54"/>
        <v>40.53</v>
      </c>
      <c r="BS18" s="19">
        <f t="shared" si="55"/>
        <v>39.229999999999997</v>
      </c>
      <c r="BT18" s="19">
        <f t="shared" si="56"/>
        <v>40.53</v>
      </c>
      <c r="BU18" s="19">
        <f t="shared" si="57"/>
        <v>40.53</v>
      </c>
      <c r="BV18" s="19">
        <f t="shared" si="58"/>
        <v>39.229999999999997</v>
      </c>
      <c r="BW18" s="19">
        <f t="shared" si="59"/>
        <v>40.53</v>
      </c>
      <c r="BX18" s="19">
        <f t="shared" si="60"/>
        <v>39.229999999999997</v>
      </c>
      <c r="BY18" s="19">
        <f t="shared" si="61"/>
        <v>40.53</v>
      </c>
      <c r="BZ18" s="19">
        <f t="shared" si="8"/>
        <v>477.24</v>
      </c>
      <c r="CA18" s="19">
        <f t="shared" si="9"/>
        <v>2896.13</v>
      </c>
      <c r="CB18" s="19">
        <f t="shared" si="62"/>
        <v>40.53</v>
      </c>
      <c r="CC18" s="19">
        <f t="shared" si="63"/>
        <v>37.92</v>
      </c>
      <c r="CD18" s="19">
        <f t="shared" si="64"/>
        <v>40.53</v>
      </c>
      <c r="CE18" s="19">
        <f t="shared" si="65"/>
        <v>39.229999999999997</v>
      </c>
      <c r="CF18" s="19">
        <f t="shared" si="66"/>
        <v>40.53</v>
      </c>
      <c r="CG18" s="19">
        <f t="shared" si="67"/>
        <v>39.229999999999997</v>
      </c>
      <c r="CH18" s="19">
        <f t="shared" si="68"/>
        <v>40.53</v>
      </c>
      <c r="CI18" s="19">
        <f t="shared" si="69"/>
        <v>40.53</v>
      </c>
      <c r="CJ18" s="19">
        <f t="shared" si="70"/>
        <v>39.229999999999997</v>
      </c>
      <c r="CK18" s="19">
        <f t="shared" si="71"/>
        <v>40.53</v>
      </c>
      <c r="CL18" s="19">
        <f t="shared" si="72"/>
        <v>39.229999999999997</v>
      </c>
      <c r="CM18" s="19">
        <f t="shared" si="73"/>
        <v>40.53</v>
      </c>
      <c r="CN18" s="19">
        <f t="shared" si="74"/>
        <v>478.54999999999995</v>
      </c>
      <c r="CO18" s="156">
        <f t="shared" si="75"/>
        <v>3374.68</v>
      </c>
      <c r="CP18" s="19">
        <f t="shared" si="77"/>
        <v>40.53</v>
      </c>
      <c r="CQ18" s="19">
        <f t="shared" si="76"/>
        <v>36.61</v>
      </c>
      <c r="CR18" s="19">
        <f t="shared" si="78"/>
        <v>40.53</v>
      </c>
      <c r="CS18" s="19">
        <f t="shared" si="79"/>
        <v>39.229999999999997</v>
      </c>
      <c r="CT18" s="157">
        <f t="shared" si="80"/>
        <v>40.53</v>
      </c>
      <c r="CU18" s="19">
        <f t="shared" si="81"/>
        <v>39.229999999999997</v>
      </c>
      <c r="CV18" s="19">
        <f t="shared" si="82"/>
        <v>40.53</v>
      </c>
      <c r="CW18" s="156"/>
      <c r="CX18" s="156"/>
      <c r="CY18" s="156"/>
      <c r="CZ18" s="156"/>
      <c r="DA18" s="156"/>
      <c r="DB18" s="93">
        <f t="shared" si="10"/>
        <v>277.19</v>
      </c>
      <c r="DC18" s="19">
        <f t="shared" si="11"/>
        <v>3651.87</v>
      </c>
      <c r="DD18" s="19">
        <f t="shared" si="12"/>
        <v>6997.13</v>
      </c>
    </row>
    <row r="19" spans="2:115" ht="16.5" x14ac:dyDescent="0.2">
      <c r="B19" s="155" t="s">
        <v>73</v>
      </c>
      <c r="C19" s="16" t="s">
        <v>74</v>
      </c>
      <c r="D19" s="17"/>
      <c r="E19" s="18"/>
      <c r="F19" s="18"/>
      <c r="G19" s="19">
        <v>1850.86</v>
      </c>
      <c r="H19" s="19">
        <f t="shared" si="0"/>
        <v>185.09</v>
      </c>
      <c r="I19" s="19">
        <f t="shared" si="1"/>
        <v>1665.7739999999999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>
        <v>2.95</v>
      </c>
      <c r="U19" s="19">
        <v>82.92</v>
      </c>
      <c r="V19" s="19">
        <v>82.92</v>
      </c>
      <c r="W19" s="19">
        <f t="shared" si="13"/>
        <v>168.79000000000002</v>
      </c>
      <c r="X19" s="19">
        <f t="shared" si="14"/>
        <v>7.04</v>
      </c>
      <c r="Y19" s="19">
        <f t="shared" si="15"/>
        <v>6.59</v>
      </c>
      <c r="Z19" s="19">
        <f t="shared" si="16"/>
        <v>7.04</v>
      </c>
      <c r="AA19" s="19">
        <f t="shared" si="17"/>
        <v>6.82</v>
      </c>
      <c r="AB19" s="19">
        <f t="shared" si="18"/>
        <v>7.04</v>
      </c>
      <c r="AC19" s="19">
        <f t="shared" si="19"/>
        <v>6.82</v>
      </c>
      <c r="AD19" s="19">
        <f t="shared" si="20"/>
        <v>7.04</v>
      </c>
      <c r="AE19" s="19">
        <f t="shared" si="21"/>
        <v>7.04</v>
      </c>
      <c r="AF19" s="19">
        <f t="shared" si="22"/>
        <v>6.82</v>
      </c>
      <c r="AG19" s="19">
        <f t="shared" si="23"/>
        <v>7.04</v>
      </c>
      <c r="AH19" s="19">
        <f t="shared" si="24"/>
        <v>6.82</v>
      </c>
      <c r="AI19" s="19">
        <f t="shared" si="25"/>
        <v>7.04</v>
      </c>
      <c r="AJ19" s="19">
        <f t="shared" si="2"/>
        <v>83.15000000000002</v>
      </c>
      <c r="AK19" s="19">
        <f t="shared" si="3"/>
        <v>251.94</v>
      </c>
      <c r="AL19" s="19">
        <f t="shared" si="26"/>
        <v>7.04</v>
      </c>
      <c r="AM19" s="19">
        <f t="shared" si="27"/>
        <v>6.36</v>
      </c>
      <c r="AN19" s="19">
        <f t="shared" si="28"/>
        <v>7.04</v>
      </c>
      <c r="AO19" s="19">
        <f t="shared" si="29"/>
        <v>6.82</v>
      </c>
      <c r="AP19" s="19">
        <f t="shared" si="30"/>
        <v>7.04</v>
      </c>
      <c r="AQ19" s="19">
        <f t="shared" si="31"/>
        <v>6.82</v>
      </c>
      <c r="AR19" s="19">
        <f t="shared" si="32"/>
        <v>7.04</v>
      </c>
      <c r="AS19" s="19">
        <f t="shared" si="33"/>
        <v>7.04</v>
      </c>
      <c r="AT19" s="19">
        <f t="shared" si="34"/>
        <v>6.82</v>
      </c>
      <c r="AU19" s="19">
        <f t="shared" si="35"/>
        <v>7.04</v>
      </c>
      <c r="AV19" s="19">
        <f t="shared" si="36"/>
        <v>6.82</v>
      </c>
      <c r="AW19" s="19">
        <f t="shared" si="37"/>
        <v>7.04</v>
      </c>
      <c r="AX19" s="19">
        <f t="shared" si="4"/>
        <v>82.92</v>
      </c>
      <c r="AY19" s="19">
        <f t="shared" si="5"/>
        <v>334.86</v>
      </c>
      <c r="AZ19" s="19">
        <f t="shared" si="38"/>
        <v>7.04</v>
      </c>
      <c r="BA19" s="19">
        <f t="shared" si="39"/>
        <v>6.36</v>
      </c>
      <c r="BB19" s="19">
        <f t="shared" si="40"/>
        <v>7.04</v>
      </c>
      <c r="BC19" s="19">
        <f t="shared" si="41"/>
        <v>6.82</v>
      </c>
      <c r="BD19" s="19">
        <f t="shared" si="42"/>
        <v>7.04</v>
      </c>
      <c r="BE19" s="19">
        <f t="shared" si="43"/>
        <v>6.82</v>
      </c>
      <c r="BF19" s="19">
        <f t="shared" si="44"/>
        <v>7.04</v>
      </c>
      <c r="BG19" s="19">
        <f t="shared" si="45"/>
        <v>7.04</v>
      </c>
      <c r="BH19" s="19">
        <f t="shared" si="46"/>
        <v>6.82</v>
      </c>
      <c r="BI19" s="19">
        <f t="shared" si="47"/>
        <v>7.04</v>
      </c>
      <c r="BJ19" s="19">
        <f t="shared" si="48"/>
        <v>6.82</v>
      </c>
      <c r="BK19" s="19">
        <f t="shared" si="49"/>
        <v>7.04</v>
      </c>
      <c r="BL19" s="19">
        <f t="shared" si="6"/>
        <v>82.92</v>
      </c>
      <c r="BM19" s="19">
        <f t="shared" si="7"/>
        <v>417.78</v>
      </c>
      <c r="BN19" s="19">
        <f t="shared" si="50"/>
        <v>7.04</v>
      </c>
      <c r="BO19" s="19">
        <f t="shared" si="51"/>
        <v>6.36</v>
      </c>
      <c r="BP19" s="19">
        <f t="shared" si="52"/>
        <v>7.04</v>
      </c>
      <c r="BQ19" s="19">
        <f t="shared" si="53"/>
        <v>6.82</v>
      </c>
      <c r="BR19" s="19">
        <f t="shared" si="54"/>
        <v>7.04</v>
      </c>
      <c r="BS19" s="19">
        <f t="shared" si="55"/>
        <v>6.82</v>
      </c>
      <c r="BT19" s="19">
        <f t="shared" si="56"/>
        <v>7.04</v>
      </c>
      <c r="BU19" s="19">
        <f t="shared" si="57"/>
        <v>7.04</v>
      </c>
      <c r="BV19" s="19">
        <f t="shared" si="58"/>
        <v>6.82</v>
      </c>
      <c r="BW19" s="19">
        <f t="shared" si="59"/>
        <v>7.04</v>
      </c>
      <c r="BX19" s="19">
        <f t="shared" si="60"/>
        <v>6.82</v>
      </c>
      <c r="BY19" s="19">
        <f t="shared" si="61"/>
        <v>7.04</v>
      </c>
      <c r="BZ19" s="19">
        <f t="shared" si="8"/>
        <v>82.92</v>
      </c>
      <c r="CA19" s="19">
        <f t="shared" si="9"/>
        <v>500.7</v>
      </c>
      <c r="CB19" s="19">
        <f t="shared" si="62"/>
        <v>7.04</v>
      </c>
      <c r="CC19" s="19">
        <f t="shared" si="63"/>
        <v>6.59</v>
      </c>
      <c r="CD19" s="19">
        <f t="shared" si="64"/>
        <v>7.04</v>
      </c>
      <c r="CE19" s="19">
        <f t="shared" si="65"/>
        <v>6.82</v>
      </c>
      <c r="CF19" s="19">
        <f t="shared" si="66"/>
        <v>7.04</v>
      </c>
      <c r="CG19" s="19">
        <f t="shared" si="67"/>
        <v>6.82</v>
      </c>
      <c r="CH19" s="19">
        <f t="shared" si="68"/>
        <v>7.04</v>
      </c>
      <c r="CI19" s="19">
        <f t="shared" si="69"/>
        <v>7.04</v>
      </c>
      <c r="CJ19" s="19">
        <f t="shared" si="70"/>
        <v>6.82</v>
      </c>
      <c r="CK19" s="19">
        <f t="shared" si="71"/>
        <v>7.04</v>
      </c>
      <c r="CL19" s="19">
        <f t="shared" si="72"/>
        <v>6.82</v>
      </c>
      <c r="CM19" s="19">
        <f t="shared" si="73"/>
        <v>7.04</v>
      </c>
      <c r="CN19" s="19">
        <f t="shared" si="74"/>
        <v>83.15000000000002</v>
      </c>
      <c r="CO19" s="156">
        <f t="shared" si="75"/>
        <v>583.85</v>
      </c>
      <c r="CP19" s="19">
        <f t="shared" si="77"/>
        <v>7.04</v>
      </c>
      <c r="CQ19" s="19">
        <f t="shared" si="76"/>
        <v>6.36</v>
      </c>
      <c r="CR19" s="19">
        <f t="shared" si="78"/>
        <v>7.04</v>
      </c>
      <c r="CS19" s="19">
        <f t="shared" si="79"/>
        <v>6.82</v>
      </c>
      <c r="CT19" s="157">
        <f t="shared" si="80"/>
        <v>7.04</v>
      </c>
      <c r="CU19" s="19">
        <f t="shared" si="81"/>
        <v>6.82</v>
      </c>
      <c r="CV19" s="19">
        <f t="shared" si="82"/>
        <v>7.04</v>
      </c>
      <c r="CW19" s="156"/>
      <c r="CX19" s="156"/>
      <c r="CY19" s="156"/>
      <c r="CZ19" s="156"/>
      <c r="DA19" s="156"/>
      <c r="DB19" s="93">
        <f t="shared" si="10"/>
        <v>48.160000000000004</v>
      </c>
      <c r="DC19" s="19">
        <f t="shared" si="11"/>
        <v>632.01</v>
      </c>
      <c r="DD19" s="19">
        <f t="shared" si="12"/>
        <v>1218.8499999999999</v>
      </c>
    </row>
    <row r="20" spans="2:115" ht="20.25" customHeight="1" x14ac:dyDescent="0.2">
      <c r="B20" s="155" t="s">
        <v>75</v>
      </c>
      <c r="C20" s="16" t="s">
        <v>76</v>
      </c>
      <c r="D20" s="17" t="s">
        <v>77</v>
      </c>
      <c r="E20" s="18"/>
      <c r="F20" s="18"/>
      <c r="G20" s="19">
        <v>3112.27</v>
      </c>
      <c r="H20" s="19">
        <f t="shared" si="0"/>
        <v>311.23</v>
      </c>
      <c r="I20" s="19">
        <f t="shared" si="1"/>
        <v>2801.0430000000001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>
        <v>5.73</v>
      </c>
      <c r="V20" s="19">
        <v>139.49</v>
      </c>
      <c r="W20" s="19">
        <f t="shared" si="13"/>
        <v>145.22</v>
      </c>
      <c r="X20" s="19">
        <f t="shared" si="14"/>
        <v>11.85</v>
      </c>
      <c r="Y20" s="19">
        <f t="shared" si="15"/>
        <v>11.08</v>
      </c>
      <c r="Z20" s="19">
        <f t="shared" si="16"/>
        <v>11.85</v>
      </c>
      <c r="AA20" s="19">
        <f t="shared" si="17"/>
        <v>11.46</v>
      </c>
      <c r="AB20" s="19">
        <f t="shared" si="18"/>
        <v>11.85</v>
      </c>
      <c r="AC20" s="19">
        <f t="shared" si="19"/>
        <v>11.46</v>
      </c>
      <c r="AD20" s="19">
        <f t="shared" si="20"/>
        <v>11.85</v>
      </c>
      <c r="AE20" s="19">
        <f t="shared" si="21"/>
        <v>11.85</v>
      </c>
      <c r="AF20" s="19">
        <f t="shared" si="22"/>
        <v>11.46</v>
      </c>
      <c r="AG20" s="19">
        <f t="shared" si="23"/>
        <v>11.85</v>
      </c>
      <c r="AH20" s="19">
        <f t="shared" si="24"/>
        <v>11.46</v>
      </c>
      <c r="AI20" s="19">
        <f t="shared" si="25"/>
        <v>11.85</v>
      </c>
      <c r="AJ20" s="19">
        <f t="shared" si="2"/>
        <v>139.87</v>
      </c>
      <c r="AK20" s="19">
        <f t="shared" si="3"/>
        <v>285.08999999999997</v>
      </c>
      <c r="AL20" s="19">
        <f t="shared" si="26"/>
        <v>11.85</v>
      </c>
      <c r="AM20" s="19">
        <f t="shared" si="27"/>
        <v>10.7</v>
      </c>
      <c r="AN20" s="19">
        <f t="shared" si="28"/>
        <v>11.85</v>
      </c>
      <c r="AO20" s="19">
        <f t="shared" si="29"/>
        <v>11.46</v>
      </c>
      <c r="AP20" s="19">
        <f t="shared" si="30"/>
        <v>11.85</v>
      </c>
      <c r="AQ20" s="19">
        <f t="shared" si="31"/>
        <v>11.46</v>
      </c>
      <c r="AR20" s="19">
        <f t="shared" si="32"/>
        <v>11.85</v>
      </c>
      <c r="AS20" s="19">
        <f t="shared" si="33"/>
        <v>11.85</v>
      </c>
      <c r="AT20" s="19">
        <f t="shared" si="34"/>
        <v>11.46</v>
      </c>
      <c r="AU20" s="19">
        <f t="shared" si="35"/>
        <v>11.85</v>
      </c>
      <c r="AV20" s="19">
        <f t="shared" si="36"/>
        <v>11.46</v>
      </c>
      <c r="AW20" s="19">
        <f t="shared" si="37"/>
        <v>11.85</v>
      </c>
      <c r="AX20" s="19">
        <f t="shared" si="4"/>
        <v>139.48999999999998</v>
      </c>
      <c r="AY20" s="19">
        <f t="shared" si="5"/>
        <v>424.58</v>
      </c>
      <c r="AZ20" s="19">
        <f t="shared" si="38"/>
        <v>11.85</v>
      </c>
      <c r="BA20" s="19">
        <f t="shared" si="39"/>
        <v>10.7</v>
      </c>
      <c r="BB20" s="19">
        <f t="shared" si="40"/>
        <v>11.85</v>
      </c>
      <c r="BC20" s="19">
        <f t="shared" si="41"/>
        <v>11.46</v>
      </c>
      <c r="BD20" s="19">
        <f t="shared" si="42"/>
        <v>11.85</v>
      </c>
      <c r="BE20" s="19">
        <f t="shared" si="43"/>
        <v>11.46</v>
      </c>
      <c r="BF20" s="19">
        <f t="shared" si="44"/>
        <v>11.85</v>
      </c>
      <c r="BG20" s="19">
        <f t="shared" si="45"/>
        <v>11.85</v>
      </c>
      <c r="BH20" s="19">
        <f t="shared" si="46"/>
        <v>11.46</v>
      </c>
      <c r="BI20" s="19">
        <f t="shared" si="47"/>
        <v>11.85</v>
      </c>
      <c r="BJ20" s="19">
        <f t="shared" si="48"/>
        <v>11.46</v>
      </c>
      <c r="BK20" s="19">
        <f t="shared" si="49"/>
        <v>11.85</v>
      </c>
      <c r="BL20" s="19">
        <f t="shared" si="6"/>
        <v>139.48999999999998</v>
      </c>
      <c r="BM20" s="19">
        <f t="shared" si="7"/>
        <v>564.07000000000005</v>
      </c>
      <c r="BN20" s="19">
        <f t="shared" si="50"/>
        <v>11.85</v>
      </c>
      <c r="BO20" s="19">
        <f t="shared" si="51"/>
        <v>10.7</v>
      </c>
      <c r="BP20" s="19">
        <f t="shared" si="52"/>
        <v>11.85</v>
      </c>
      <c r="BQ20" s="19">
        <f t="shared" si="53"/>
        <v>11.46</v>
      </c>
      <c r="BR20" s="19">
        <f t="shared" si="54"/>
        <v>11.85</v>
      </c>
      <c r="BS20" s="19">
        <f t="shared" si="55"/>
        <v>11.46</v>
      </c>
      <c r="BT20" s="19">
        <f t="shared" si="56"/>
        <v>11.85</v>
      </c>
      <c r="BU20" s="19">
        <f t="shared" si="57"/>
        <v>11.85</v>
      </c>
      <c r="BV20" s="19">
        <f t="shared" si="58"/>
        <v>11.46</v>
      </c>
      <c r="BW20" s="19">
        <f t="shared" si="59"/>
        <v>11.85</v>
      </c>
      <c r="BX20" s="19">
        <f t="shared" si="60"/>
        <v>11.46</v>
      </c>
      <c r="BY20" s="19">
        <f t="shared" si="61"/>
        <v>11.85</v>
      </c>
      <c r="BZ20" s="19">
        <f t="shared" si="8"/>
        <v>139.48999999999998</v>
      </c>
      <c r="CA20" s="19">
        <f t="shared" si="9"/>
        <v>703.56</v>
      </c>
      <c r="CB20" s="19">
        <f t="shared" si="62"/>
        <v>11.85</v>
      </c>
      <c r="CC20" s="19">
        <f t="shared" si="63"/>
        <v>11.08</v>
      </c>
      <c r="CD20" s="19">
        <f t="shared" si="64"/>
        <v>11.85</v>
      </c>
      <c r="CE20" s="19">
        <f t="shared" si="65"/>
        <v>11.46</v>
      </c>
      <c r="CF20" s="19">
        <f t="shared" si="66"/>
        <v>11.85</v>
      </c>
      <c r="CG20" s="19">
        <f t="shared" si="67"/>
        <v>11.46</v>
      </c>
      <c r="CH20" s="19">
        <f t="shared" si="68"/>
        <v>11.85</v>
      </c>
      <c r="CI20" s="19">
        <f t="shared" si="69"/>
        <v>11.85</v>
      </c>
      <c r="CJ20" s="19">
        <f t="shared" si="70"/>
        <v>11.46</v>
      </c>
      <c r="CK20" s="19">
        <f t="shared" si="71"/>
        <v>11.85</v>
      </c>
      <c r="CL20" s="19">
        <f t="shared" si="72"/>
        <v>11.46</v>
      </c>
      <c r="CM20" s="19">
        <f t="shared" si="73"/>
        <v>11.85</v>
      </c>
      <c r="CN20" s="19">
        <f t="shared" si="74"/>
        <v>139.87</v>
      </c>
      <c r="CO20" s="156">
        <f t="shared" si="75"/>
        <v>843.43</v>
      </c>
      <c r="CP20" s="19">
        <f t="shared" si="77"/>
        <v>11.85</v>
      </c>
      <c r="CQ20" s="19">
        <f t="shared" si="76"/>
        <v>10.7</v>
      </c>
      <c r="CR20" s="19">
        <f t="shared" si="78"/>
        <v>11.85</v>
      </c>
      <c r="CS20" s="19">
        <f t="shared" si="79"/>
        <v>11.46</v>
      </c>
      <c r="CT20" s="157">
        <f t="shared" si="80"/>
        <v>11.85</v>
      </c>
      <c r="CU20" s="19">
        <f t="shared" si="81"/>
        <v>11.46</v>
      </c>
      <c r="CV20" s="19">
        <f t="shared" si="82"/>
        <v>11.85</v>
      </c>
      <c r="CW20" s="156"/>
      <c r="CX20" s="156"/>
      <c r="CY20" s="156"/>
      <c r="CZ20" s="156"/>
      <c r="DA20" s="156"/>
      <c r="DB20" s="93">
        <f t="shared" si="10"/>
        <v>81.02</v>
      </c>
      <c r="DC20" s="19">
        <f t="shared" si="11"/>
        <v>924.45</v>
      </c>
      <c r="DD20" s="19">
        <f t="shared" si="12"/>
        <v>2187.8199999999997</v>
      </c>
    </row>
    <row r="21" spans="2:115" ht="32.25" customHeight="1" x14ac:dyDescent="0.2">
      <c r="B21" s="155" t="s">
        <v>78</v>
      </c>
      <c r="C21" s="16" t="s">
        <v>79</v>
      </c>
      <c r="D21" s="17" t="s">
        <v>80</v>
      </c>
      <c r="E21" s="18"/>
      <c r="F21" s="18"/>
      <c r="G21" s="19">
        <v>32994.699999999997</v>
      </c>
      <c r="H21" s="19">
        <f t="shared" si="0"/>
        <v>3299.47</v>
      </c>
      <c r="I21" s="19">
        <f t="shared" si="1"/>
        <v>29695.23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>
        <v>4.05</v>
      </c>
      <c r="W21" s="19">
        <f t="shared" si="13"/>
        <v>4.05</v>
      </c>
      <c r="X21" s="19">
        <f t="shared" si="14"/>
        <v>125.59</v>
      </c>
      <c r="Y21" s="19">
        <f t="shared" si="15"/>
        <v>117.48</v>
      </c>
      <c r="Z21" s="19">
        <f t="shared" si="16"/>
        <v>125.59</v>
      </c>
      <c r="AA21" s="19">
        <f t="shared" si="17"/>
        <v>121.54</v>
      </c>
      <c r="AB21" s="19">
        <f t="shared" si="18"/>
        <v>125.59</v>
      </c>
      <c r="AC21" s="19">
        <f t="shared" si="19"/>
        <v>121.54</v>
      </c>
      <c r="AD21" s="19">
        <f t="shared" si="20"/>
        <v>125.59</v>
      </c>
      <c r="AE21" s="19">
        <f t="shared" si="21"/>
        <v>125.59</v>
      </c>
      <c r="AF21" s="19">
        <f t="shared" si="22"/>
        <v>121.54</v>
      </c>
      <c r="AG21" s="19">
        <f t="shared" si="23"/>
        <v>125.59</v>
      </c>
      <c r="AH21" s="19">
        <f t="shared" si="24"/>
        <v>121.54</v>
      </c>
      <c r="AI21" s="19">
        <f t="shared" si="25"/>
        <v>125.59</v>
      </c>
      <c r="AJ21" s="19">
        <f t="shared" si="2"/>
        <v>1482.7699999999998</v>
      </c>
      <c r="AK21" s="19">
        <f t="shared" si="3"/>
        <v>1486.82</v>
      </c>
      <c r="AL21" s="19">
        <f t="shared" si="26"/>
        <v>125.59</v>
      </c>
      <c r="AM21" s="19">
        <f t="shared" si="27"/>
        <v>113.43</v>
      </c>
      <c r="AN21" s="19">
        <f t="shared" si="28"/>
        <v>125.59</v>
      </c>
      <c r="AO21" s="19">
        <f t="shared" si="29"/>
        <v>121.54</v>
      </c>
      <c r="AP21" s="19">
        <f t="shared" si="30"/>
        <v>125.59</v>
      </c>
      <c r="AQ21" s="19">
        <f t="shared" si="31"/>
        <v>121.54</v>
      </c>
      <c r="AR21" s="19">
        <f t="shared" si="32"/>
        <v>125.59</v>
      </c>
      <c r="AS21" s="19">
        <f t="shared" si="33"/>
        <v>125.59</v>
      </c>
      <c r="AT21" s="19">
        <f t="shared" si="34"/>
        <v>121.54</v>
      </c>
      <c r="AU21" s="19">
        <f t="shared" si="35"/>
        <v>125.59</v>
      </c>
      <c r="AV21" s="19">
        <f t="shared" si="36"/>
        <v>121.54</v>
      </c>
      <c r="AW21" s="19">
        <f t="shared" si="37"/>
        <v>125.59</v>
      </c>
      <c r="AX21" s="19">
        <f t="shared" si="4"/>
        <v>1478.7199999999998</v>
      </c>
      <c r="AY21" s="19">
        <f t="shared" si="5"/>
        <v>2965.54</v>
      </c>
      <c r="AZ21" s="19">
        <f t="shared" si="38"/>
        <v>125.59</v>
      </c>
      <c r="BA21" s="19">
        <f t="shared" si="39"/>
        <v>113.43</v>
      </c>
      <c r="BB21" s="19">
        <f t="shared" si="40"/>
        <v>125.59</v>
      </c>
      <c r="BC21" s="19">
        <f t="shared" si="41"/>
        <v>121.54</v>
      </c>
      <c r="BD21" s="19">
        <f t="shared" si="42"/>
        <v>125.59</v>
      </c>
      <c r="BE21" s="19">
        <f t="shared" si="43"/>
        <v>121.54</v>
      </c>
      <c r="BF21" s="19">
        <f t="shared" si="44"/>
        <v>125.59</v>
      </c>
      <c r="BG21" s="19">
        <f t="shared" si="45"/>
        <v>125.59</v>
      </c>
      <c r="BH21" s="19">
        <f t="shared" si="46"/>
        <v>121.54</v>
      </c>
      <c r="BI21" s="19">
        <f t="shared" si="47"/>
        <v>125.59</v>
      </c>
      <c r="BJ21" s="19">
        <f t="shared" si="48"/>
        <v>121.54</v>
      </c>
      <c r="BK21" s="19">
        <f t="shared" si="49"/>
        <v>125.59</v>
      </c>
      <c r="BL21" s="19">
        <f t="shared" si="6"/>
        <v>1478.7199999999998</v>
      </c>
      <c r="BM21" s="19">
        <f t="shared" si="7"/>
        <v>4444.26</v>
      </c>
      <c r="BN21" s="19">
        <f t="shared" si="50"/>
        <v>125.59</v>
      </c>
      <c r="BO21" s="19">
        <f t="shared" si="51"/>
        <v>113.43</v>
      </c>
      <c r="BP21" s="19">
        <f t="shared" si="52"/>
        <v>125.59</v>
      </c>
      <c r="BQ21" s="19">
        <f t="shared" si="53"/>
        <v>121.54</v>
      </c>
      <c r="BR21" s="19">
        <f t="shared" si="54"/>
        <v>125.59</v>
      </c>
      <c r="BS21" s="19">
        <f t="shared" si="55"/>
        <v>121.54</v>
      </c>
      <c r="BT21" s="19">
        <f t="shared" si="56"/>
        <v>125.59</v>
      </c>
      <c r="BU21" s="19">
        <f t="shared" si="57"/>
        <v>125.59</v>
      </c>
      <c r="BV21" s="19">
        <f t="shared" si="58"/>
        <v>121.54</v>
      </c>
      <c r="BW21" s="19">
        <f t="shared" si="59"/>
        <v>125.59</v>
      </c>
      <c r="BX21" s="19">
        <f t="shared" si="60"/>
        <v>121.54</v>
      </c>
      <c r="BY21" s="19">
        <f t="shared" si="61"/>
        <v>125.59</v>
      </c>
      <c r="BZ21" s="19">
        <f t="shared" si="8"/>
        <v>1478.7199999999998</v>
      </c>
      <c r="CA21" s="19">
        <f t="shared" si="9"/>
        <v>5922.98</v>
      </c>
      <c r="CB21" s="19">
        <f t="shared" si="62"/>
        <v>125.59</v>
      </c>
      <c r="CC21" s="19">
        <f t="shared" si="63"/>
        <v>117.48</v>
      </c>
      <c r="CD21" s="19">
        <f t="shared" si="64"/>
        <v>125.59</v>
      </c>
      <c r="CE21" s="19">
        <f t="shared" si="65"/>
        <v>121.54</v>
      </c>
      <c r="CF21" s="19">
        <f t="shared" si="66"/>
        <v>125.59</v>
      </c>
      <c r="CG21" s="19">
        <f t="shared" si="67"/>
        <v>121.54</v>
      </c>
      <c r="CH21" s="19">
        <f t="shared" si="68"/>
        <v>125.59</v>
      </c>
      <c r="CI21" s="19">
        <f t="shared" si="69"/>
        <v>125.59</v>
      </c>
      <c r="CJ21" s="19">
        <f t="shared" si="70"/>
        <v>121.54</v>
      </c>
      <c r="CK21" s="19">
        <f t="shared" si="71"/>
        <v>125.59</v>
      </c>
      <c r="CL21" s="19">
        <f t="shared" si="72"/>
        <v>121.54</v>
      </c>
      <c r="CM21" s="19">
        <f t="shared" si="73"/>
        <v>125.59</v>
      </c>
      <c r="CN21" s="19">
        <f t="shared" si="74"/>
        <v>1482.7699999999998</v>
      </c>
      <c r="CO21" s="156">
        <f t="shared" si="75"/>
        <v>7405.75</v>
      </c>
      <c r="CP21" s="19">
        <f t="shared" si="77"/>
        <v>125.59</v>
      </c>
      <c r="CQ21" s="19">
        <f t="shared" si="76"/>
        <v>113.43</v>
      </c>
      <c r="CR21" s="19">
        <f t="shared" si="78"/>
        <v>125.59</v>
      </c>
      <c r="CS21" s="19">
        <f t="shared" si="79"/>
        <v>121.54</v>
      </c>
      <c r="CT21" s="157">
        <f t="shared" si="80"/>
        <v>125.59</v>
      </c>
      <c r="CU21" s="19">
        <f t="shared" si="81"/>
        <v>121.54</v>
      </c>
      <c r="CV21" s="19">
        <f t="shared" si="82"/>
        <v>125.59</v>
      </c>
      <c r="CW21" s="156"/>
      <c r="CX21" s="156"/>
      <c r="CY21" s="156"/>
      <c r="CZ21" s="156"/>
      <c r="DA21" s="156"/>
      <c r="DB21" s="93">
        <f t="shared" si="10"/>
        <v>858.87</v>
      </c>
      <c r="DC21" s="19">
        <f t="shared" si="11"/>
        <v>8264.6200000000008</v>
      </c>
      <c r="DD21" s="19">
        <f t="shared" si="12"/>
        <v>24730.079999999994</v>
      </c>
    </row>
    <row r="22" spans="2:115" ht="34.5" customHeight="1" x14ac:dyDescent="0.2">
      <c r="B22" s="155" t="s">
        <v>81</v>
      </c>
      <c r="C22" s="16" t="s">
        <v>82</v>
      </c>
      <c r="D22" s="17" t="s">
        <v>83</v>
      </c>
      <c r="E22" s="18"/>
      <c r="F22" s="18"/>
      <c r="G22" s="19">
        <v>3154.96</v>
      </c>
      <c r="H22" s="19">
        <f t="shared" si="0"/>
        <v>315.5</v>
      </c>
      <c r="I22" s="19">
        <f t="shared" si="1"/>
        <v>2839.4639999999999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>
        <f t="shared" si="13"/>
        <v>0</v>
      </c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>
        <f>ROUND((I22/7330*7),2)</f>
        <v>2.71</v>
      </c>
      <c r="AI22" s="19">
        <f t="shared" si="25"/>
        <v>12.01</v>
      </c>
      <c r="AJ22" s="19">
        <f t="shared" si="2"/>
        <v>14.719999999999999</v>
      </c>
      <c r="AK22" s="19">
        <f t="shared" si="3"/>
        <v>14.72</v>
      </c>
      <c r="AL22" s="19">
        <f t="shared" si="26"/>
        <v>12.01</v>
      </c>
      <c r="AM22" s="19">
        <f t="shared" si="27"/>
        <v>10.85</v>
      </c>
      <c r="AN22" s="19">
        <f t="shared" si="28"/>
        <v>12.01</v>
      </c>
      <c r="AO22" s="19">
        <f t="shared" si="29"/>
        <v>11.62</v>
      </c>
      <c r="AP22" s="19">
        <f t="shared" si="30"/>
        <v>12.01</v>
      </c>
      <c r="AQ22" s="19">
        <f t="shared" si="31"/>
        <v>11.62</v>
      </c>
      <c r="AR22" s="19">
        <f t="shared" si="32"/>
        <v>12.01</v>
      </c>
      <c r="AS22" s="19">
        <f t="shared" si="33"/>
        <v>12.01</v>
      </c>
      <c r="AT22" s="19">
        <f t="shared" si="34"/>
        <v>11.62</v>
      </c>
      <c r="AU22" s="19">
        <f t="shared" si="35"/>
        <v>12.01</v>
      </c>
      <c r="AV22" s="19">
        <f t="shared" si="36"/>
        <v>11.62</v>
      </c>
      <c r="AW22" s="19">
        <f t="shared" si="37"/>
        <v>12.01</v>
      </c>
      <c r="AX22" s="19">
        <f t="shared" si="4"/>
        <v>141.4</v>
      </c>
      <c r="AY22" s="19">
        <f t="shared" si="5"/>
        <v>156.12</v>
      </c>
      <c r="AZ22" s="19">
        <f t="shared" si="38"/>
        <v>12.01</v>
      </c>
      <c r="BA22" s="19">
        <f t="shared" si="39"/>
        <v>10.85</v>
      </c>
      <c r="BB22" s="19">
        <f t="shared" si="40"/>
        <v>12.01</v>
      </c>
      <c r="BC22" s="19">
        <f t="shared" si="41"/>
        <v>11.62</v>
      </c>
      <c r="BD22" s="19">
        <f t="shared" si="42"/>
        <v>12.01</v>
      </c>
      <c r="BE22" s="19">
        <f t="shared" si="43"/>
        <v>11.62</v>
      </c>
      <c r="BF22" s="19">
        <f t="shared" si="44"/>
        <v>12.01</v>
      </c>
      <c r="BG22" s="19">
        <f t="shared" si="45"/>
        <v>12.01</v>
      </c>
      <c r="BH22" s="19">
        <f t="shared" si="46"/>
        <v>11.62</v>
      </c>
      <c r="BI22" s="19">
        <f t="shared" si="47"/>
        <v>12.01</v>
      </c>
      <c r="BJ22" s="19">
        <f t="shared" si="48"/>
        <v>11.62</v>
      </c>
      <c r="BK22" s="19">
        <f t="shared" si="49"/>
        <v>12.01</v>
      </c>
      <c r="BL22" s="19">
        <f t="shared" si="6"/>
        <v>141.4</v>
      </c>
      <c r="BM22" s="19">
        <f t="shared" si="7"/>
        <v>297.52</v>
      </c>
      <c r="BN22" s="19">
        <f t="shared" si="50"/>
        <v>12.01</v>
      </c>
      <c r="BO22" s="19">
        <f t="shared" si="51"/>
        <v>10.85</v>
      </c>
      <c r="BP22" s="19">
        <f t="shared" si="52"/>
        <v>12.01</v>
      </c>
      <c r="BQ22" s="19">
        <f t="shared" si="53"/>
        <v>11.62</v>
      </c>
      <c r="BR22" s="19">
        <f t="shared" si="54"/>
        <v>12.01</v>
      </c>
      <c r="BS22" s="19">
        <f t="shared" si="55"/>
        <v>11.62</v>
      </c>
      <c r="BT22" s="19">
        <f t="shared" si="56"/>
        <v>12.01</v>
      </c>
      <c r="BU22" s="19">
        <f t="shared" si="57"/>
        <v>12.01</v>
      </c>
      <c r="BV22" s="19">
        <f t="shared" si="58"/>
        <v>11.62</v>
      </c>
      <c r="BW22" s="19">
        <f t="shared" si="59"/>
        <v>12.01</v>
      </c>
      <c r="BX22" s="19">
        <f t="shared" si="60"/>
        <v>11.62</v>
      </c>
      <c r="BY22" s="19">
        <f t="shared" si="61"/>
        <v>12.01</v>
      </c>
      <c r="BZ22" s="19">
        <f t="shared" si="8"/>
        <v>141.4</v>
      </c>
      <c r="CA22" s="19">
        <f t="shared" si="9"/>
        <v>438.92</v>
      </c>
      <c r="CB22" s="19">
        <f t="shared" si="62"/>
        <v>12.01</v>
      </c>
      <c r="CC22" s="19">
        <f t="shared" si="63"/>
        <v>11.23</v>
      </c>
      <c r="CD22" s="19">
        <f t="shared" si="64"/>
        <v>12.01</v>
      </c>
      <c r="CE22" s="19">
        <f t="shared" si="65"/>
        <v>11.62</v>
      </c>
      <c r="CF22" s="19">
        <f t="shared" si="66"/>
        <v>12.01</v>
      </c>
      <c r="CG22" s="19">
        <f t="shared" si="67"/>
        <v>11.62</v>
      </c>
      <c r="CH22" s="19">
        <f t="shared" si="68"/>
        <v>12.01</v>
      </c>
      <c r="CI22" s="19">
        <f t="shared" si="69"/>
        <v>12.01</v>
      </c>
      <c r="CJ22" s="19">
        <f t="shared" si="70"/>
        <v>11.62</v>
      </c>
      <c r="CK22" s="19">
        <f t="shared" si="71"/>
        <v>12.01</v>
      </c>
      <c r="CL22" s="19">
        <f t="shared" si="72"/>
        <v>11.62</v>
      </c>
      <c r="CM22" s="19">
        <f t="shared" si="73"/>
        <v>12.01</v>
      </c>
      <c r="CN22" s="19">
        <f t="shared" si="74"/>
        <v>141.78</v>
      </c>
      <c r="CO22" s="156">
        <f t="shared" si="75"/>
        <v>580.70000000000005</v>
      </c>
      <c r="CP22" s="19">
        <f t="shared" si="77"/>
        <v>12.01</v>
      </c>
      <c r="CQ22" s="19">
        <f t="shared" si="76"/>
        <v>10.85</v>
      </c>
      <c r="CR22" s="19">
        <f t="shared" si="78"/>
        <v>12.01</v>
      </c>
      <c r="CS22" s="19">
        <f t="shared" si="79"/>
        <v>11.62</v>
      </c>
      <c r="CT22" s="157">
        <f t="shared" si="80"/>
        <v>12.01</v>
      </c>
      <c r="CU22" s="19">
        <f t="shared" si="81"/>
        <v>11.62</v>
      </c>
      <c r="CV22" s="19">
        <f t="shared" si="82"/>
        <v>12.01</v>
      </c>
      <c r="CW22" s="156"/>
      <c r="CX22" s="156"/>
      <c r="CY22" s="156"/>
      <c r="CZ22" s="156"/>
      <c r="DA22" s="156"/>
      <c r="DB22" s="93">
        <f t="shared" si="10"/>
        <v>82.13</v>
      </c>
      <c r="DC22" s="19">
        <f t="shared" si="11"/>
        <v>662.83</v>
      </c>
      <c r="DD22" s="19">
        <f t="shared" si="12"/>
        <v>2492.13</v>
      </c>
    </row>
    <row r="23" spans="2:115" ht="26.25" customHeight="1" x14ac:dyDescent="0.2">
      <c r="B23" s="155" t="s">
        <v>84</v>
      </c>
      <c r="C23" s="16" t="s">
        <v>85</v>
      </c>
      <c r="D23" s="16" t="s">
        <v>86</v>
      </c>
      <c r="E23" s="18"/>
      <c r="F23" s="18"/>
      <c r="G23" s="19">
        <v>2361.6999999999998</v>
      </c>
      <c r="H23" s="19">
        <f>ROUND((G23*0.1),2)</f>
        <v>236.17</v>
      </c>
      <c r="I23" s="19">
        <f>(G23*0.9)</f>
        <v>2125.5299999999997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>
        <v>0</v>
      </c>
      <c r="BW23" s="19">
        <f>ROUND((I23/7330*12),2)</f>
        <v>3.48</v>
      </c>
      <c r="BX23" s="19">
        <f>ROUND((I23/7330*30),2)</f>
        <v>8.6999999999999993</v>
      </c>
      <c r="BY23" s="19">
        <f>ROUND((I23/7330*31),2)</f>
        <v>8.99</v>
      </c>
      <c r="BZ23" s="19">
        <f>SUM(BN23:BY23)</f>
        <v>21.17</v>
      </c>
      <c r="CA23" s="19">
        <f>ROUND((BM23+BZ23),2)</f>
        <v>21.17</v>
      </c>
      <c r="CB23" s="19">
        <f>ROUND((I23/7330*31),2)</f>
        <v>8.99</v>
      </c>
      <c r="CC23" s="19">
        <f>ROUND((I23/7330*29),2)</f>
        <v>8.41</v>
      </c>
      <c r="CD23" s="19">
        <f>ROUND((I23/7330*31),2)</f>
        <v>8.99</v>
      </c>
      <c r="CE23" s="19">
        <f>ROUND((I23/7330*30),2)</f>
        <v>8.6999999999999993</v>
      </c>
      <c r="CF23" s="19">
        <f>ROUND((I23/7330*31),2)</f>
        <v>8.99</v>
      </c>
      <c r="CG23" s="19">
        <f>ROUND((I23/7330*30),2)</f>
        <v>8.6999999999999993</v>
      </c>
      <c r="CH23" s="19">
        <f>ROUND((I23/7330*31),2)</f>
        <v>8.99</v>
      </c>
      <c r="CI23" s="19">
        <f>ROUND((I23/7330*31),2)</f>
        <v>8.99</v>
      </c>
      <c r="CJ23" s="19">
        <f>ROUND((I23/7330*30),2)</f>
        <v>8.6999999999999993</v>
      </c>
      <c r="CK23" s="19">
        <f>ROUND((I23/7330*31),2)</f>
        <v>8.99</v>
      </c>
      <c r="CL23" s="19">
        <f>ROUND((I23/7330*30),2)</f>
        <v>8.6999999999999993</v>
      </c>
      <c r="CM23" s="19">
        <f>ROUND((I23/7330*31),2)</f>
        <v>8.99</v>
      </c>
      <c r="CN23" s="19">
        <f>SUM(CB23:CM23)</f>
        <v>106.14</v>
      </c>
      <c r="CO23" s="156">
        <f>ROUND((CA23+CN23),2)</f>
        <v>127.31</v>
      </c>
      <c r="CP23" s="19">
        <f>ROUND((I23/7330*31),2)</f>
        <v>8.99</v>
      </c>
      <c r="CQ23" s="19">
        <f>ROUND((I23/7330*28),2)</f>
        <v>8.1199999999999992</v>
      </c>
      <c r="CR23" s="19">
        <f>ROUND((I23/7330*31),2)</f>
        <v>8.99</v>
      </c>
      <c r="CS23" s="19">
        <f>ROUND((I23/7330*30),2)</f>
        <v>8.6999999999999993</v>
      </c>
      <c r="CT23" s="157">
        <f>ROUND((I23/7330*31),2)</f>
        <v>8.99</v>
      </c>
      <c r="CU23" s="19">
        <f t="shared" si="81"/>
        <v>8.6999999999999993</v>
      </c>
      <c r="CV23" s="19">
        <f t="shared" si="82"/>
        <v>8.99</v>
      </c>
      <c r="CW23" s="156"/>
      <c r="CX23" s="156"/>
      <c r="CY23" s="156"/>
      <c r="CZ23" s="156"/>
      <c r="DA23" s="156"/>
      <c r="DB23" s="93">
        <f>SUM(CP23:DA23)</f>
        <v>61.48</v>
      </c>
      <c r="DC23" s="19">
        <f>ROUND((CO23+CP23+CQ23+CR23+CS23+CT23+CU23+CV23+CW23+CY23+CZ23+CY23+DA23),2)</f>
        <v>188.79</v>
      </c>
      <c r="DD23" s="19">
        <f>SUM(G23-DC23)</f>
        <v>2172.91</v>
      </c>
    </row>
    <row r="24" spans="2:115" ht="75" customHeight="1" x14ac:dyDescent="0.2">
      <c r="B24" s="155" t="s">
        <v>87</v>
      </c>
      <c r="C24" s="16" t="s">
        <v>88</v>
      </c>
      <c r="D24" s="16" t="s">
        <v>89</v>
      </c>
      <c r="E24" s="21"/>
      <c r="F24" s="21"/>
      <c r="G24" s="19">
        <v>4868.6000000000004</v>
      </c>
      <c r="H24" s="19">
        <f>ROUND((G24*0.1),2)</f>
        <v>486.86</v>
      </c>
      <c r="I24" s="19">
        <f>(G24*0.9)</f>
        <v>4381.7400000000007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157"/>
      <c r="CU24" s="19">
        <f>ROUND((I24/7330*22),2)</f>
        <v>13.15</v>
      </c>
      <c r="CV24" s="19">
        <f t="shared" si="82"/>
        <v>18.53</v>
      </c>
      <c r="CW24" s="21"/>
      <c r="CX24" s="21"/>
      <c r="CY24" s="21"/>
      <c r="CZ24" s="21"/>
      <c r="DA24" s="21"/>
      <c r="DB24" s="93">
        <f>SUM(CP24:DA24)</f>
        <v>31.68</v>
      </c>
      <c r="DC24" s="19">
        <f>ROUND((CO24+CP24+CQ24+CR24+CS24+CT24+CU24+CV24+CW24+CY24+CZ24+CY24+DA24),2)</f>
        <v>31.68</v>
      </c>
      <c r="DD24" s="19">
        <f>SUM(G24-DC24)</f>
        <v>4836.92</v>
      </c>
    </row>
    <row r="25" spans="2:115" x14ac:dyDescent="0.2">
      <c r="B25" s="22" t="s">
        <v>90</v>
      </c>
      <c r="C25" s="8"/>
      <c r="D25" s="23"/>
      <c r="E25" s="24"/>
      <c r="F25" s="24"/>
      <c r="G25" s="25">
        <f>SUM(G8:G24)</f>
        <v>1684439.3571428573</v>
      </c>
      <c r="H25" s="25">
        <f>SUM(H8:H24)</f>
        <v>168443.96</v>
      </c>
      <c r="I25" s="25">
        <f>SUM(I8:I24)</f>
        <v>1515995.4214285715</v>
      </c>
      <c r="J25" s="25">
        <f t="shared" ref="J25:O25" si="83">SUM(J8:J19)</f>
        <v>4893.1499999999996</v>
      </c>
      <c r="K25" s="25">
        <f t="shared" si="83"/>
        <v>9400.0300000000007</v>
      </c>
      <c r="L25" s="25">
        <f t="shared" si="83"/>
        <v>1074.29</v>
      </c>
      <c r="M25" s="25">
        <f t="shared" si="83"/>
        <v>1074.29</v>
      </c>
      <c r="N25" s="25">
        <f t="shared" si="83"/>
        <v>1074.29</v>
      </c>
      <c r="O25" s="25">
        <f t="shared" si="83"/>
        <v>1077.23</v>
      </c>
      <c r="P25" s="25">
        <f>SUM(P8:P21)</f>
        <v>3230.81</v>
      </c>
      <c r="Q25" s="25">
        <f>SUM(Q8:Q19)</f>
        <v>67743.28</v>
      </c>
      <c r="R25" s="25">
        <f>SUM(R8:R19)</f>
        <v>70523.569999999992</v>
      </c>
      <c r="S25" s="25">
        <f>SUM(S8:S19)</f>
        <v>71601.930000000022</v>
      </c>
      <c r="T25" s="25">
        <f>SUM(T8:T19)</f>
        <v>71789.81</v>
      </c>
      <c r="U25" s="26">
        <f>SUM(U8:U20)</f>
        <v>72346.109999999986</v>
      </c>
      <c r="V25" s="26">
        <f>SUM(V8:V21)</f>
        <v>72483.92</v>
      </c>
      <c r="W25" s="25">
        <f>SUM(W8:W22)</f>
        <v>435653.03999999986</v>
      </c>
      <c r="X25" s="25">
        <f t="shared" ref="X25:AG25" si="84">SUM(X8:X21)</f>
        <v>6281.4099999999989</v>
      </c>
      <c r="Y25" s="25">
        <f t="shared" si="84"/>
        <v>5876.17</v>
      </c>
      <c r="Z25" s="25">
        <f t="shared" si="84"/>
        <v>6281.4099999999989</v>
      </c>
      <c r="AA25" s="25">
        <f t="shared" si="84"/>
        <v>6078.7999999999993</v>
      </c>
      <c r="AB25" s="25">
        <f t="shared" si="84"/>
        <v>6281.4099999999989</v>
      </c>
      <c r="AC25" s="25">
        <f t="shared" si="84"/>
        <v>6078.7999999999993</v>
      </c>
      <c r="AD25" s="25">
        <f t="shared" si="84"/>
        <v>6281.4099999999989</v>
      </c>
      <c r="AE25" s="25">
        <f t="shared" si="84"/>
        <v>6281.4099999999989</v>
      </c>
      <c r="AF25" s="25">
        <f t="shared" si="84"/>
        <v>6078.7999999999993</v>
      </c>
      <c r="AG25" s="25">
        <f t="shared" si="84"/>
        <v>6281.4099999999989</v>
      </c>
      <c r="AH25" s="25">
        <f t="shared" ref="AH25:BU25" si="85">SUM(AH8:AH22)</f>
        <v>6081.5099999999993</v>
      </c>
      <c r="AI25" s="25">
        <f t="shared" si="85"/>
        <v>6293.4199999999992</v>
      </c>
      <c r="AJ25" s="25">
        <f t="shared" si="85"/>
        <v>74175.960000000021</v>
      </c>
      <c r="AK25" s="25">
        <f t="shared" si="85"/>
        <v>509829</v>
      </c>
      <c r="AL25" s="25">
        <f t="shared" si="85"/>
        <v>6293.4199999999992</v>
      </c>
      <c r="AM25" s="25">
        <f t="shared" si="85"/>
        <v>5684.369999999999</v>
      </c>
      <c r="AN25" s="25">
        <f t="shared" si="85"/>
        <v>6293.4199999999992</v>
      </c>
      <c r="AO25" s="25">
        <f t="shared" si="85"/>
        <v>6090.4199999999992</v>
      </c>
      <c r="AP25" s="25">
        <f t="shared" si="85"/>
        <v>6293.4199999999992</v>
      </c>
      <c r="AQ25" s="25">
        <f t="shared" si="85"/>
        <v>6090.4199999999992</v>
      </c>
      <c r="AR25" s="25">
        <f t="shared" si="85"/>
        <v>6293.4199999999992</v>
      </c>
      <c r="AS25" s="25">
        <f t="shared" si="85"/>
        <v>6293.4199999999992</v>
      </c>
      <c r="AT25" s="25">
        <f t="shared" si="85"/>
        <v>6090.4199999999992</v>
      </c>
      <c r="AU25" s="25">
        <f t="shared" si="85"/>
        <v>6293.4199999999992</v>
      </c>
      <c r="AV25" s="25">
        <f t="shared" si="85"/>
        <v>6090.4199999999992</v>
      </c>
      <c r="AW25" s="25">
        <f t="shared" si="85"/>
        <v>6293.4199999999992</v>
      </c>
      <c r="AX25" s="25">
        <f t="shared" si="85"/>
        <v>74099.990000000005</v>
      </c>
      <c r="AY25" s="25">
        <f t="shared" si="85"/>
        <v>583928.99</v>
      </c>
      <c r="AZ25" s="25">
        <f t="shared" si="85"/>
        <v>6293.4199999999992</v>
      </c>
      <c r="BA25" s="25">
        <f t="shared" si="85"/>
        <v>5684.369999999999</v>
      </c>
      <c r="BB25" s="25">
        <f t="shared" si="85"/>
        <v>6293.4199999999992</v>
      </c>
      <c r="BC25" s="25">
        <f t="shared" si="85"/>
        <v>6090.4199999999992</v>
      </c>
      <c r="BD25" s="25">
        <f t="shared" si="85"/>
        <v>6293.4199999999992</v>
      </c>
      <c r="BE25" s="25">
        <f t="shared" si="85"/>
        <v>6090.4199999999992</v>
      </c>
      <c r="BF25" s="25">
        <f t="shared" si="85"/>
        <v>6293.4199999999992</v>
      </c>
      <c r="BG25" s="25">
        <f t="shared" si="85"/>
        <v>6293.4199999999992</v>
      </c>
      <c r="BH25" s="25">
        <f t="shared" si="85"/>
        <v>6090.4199999999992</v>
      </c>
      <c r="BI25" s="25">
        <f t="shared" si="85"/>
        <v>6293.4199999999992</v>
      </c>
      <c r="BJ25" s="25">
        <f t="shared" si="85"/>
        <v>6090.4199999999992</v>
      </c>
      <c r="BK25" s="25">
        <f t="shared" si="85"/>
        <v>6293.4199999999992</v>
      </c>
      <c r="BL25" s="25">
        <f t="shared" si="85"/>
        <v>74099.990000000005</v>
      </c>
      <c r="BM25" s="25">
        <f t="shared" si="85"/>
        <v>658028.9800000001</v>
      </c>
      <c r="BN25" s="25">
        <f t="shared" si="85"/>
        <v>6293.4199999999992</v>
      </c>
      <c r="BO25" s="25">
        <f t="shared" si="85"/>
        <v>5684.369999999999</v>
      </c>
      <c r="BP25" s="25">
        <f t="shared" si="85"/>
        <v>6293.4199999999992</v>
      </c>
      <c r="BQ25" s="25">
        <f t="shared" si="85"/>
        <v>6090.4199999999992</v>
      </c>
      <c r="BR25" s="25">
        <f t="shared" si="85"/>
        <v>6293.4199999999992</v>
      </c>
      <c r="BS25" s="25">
        <f t="shared" si="85"/>
        <v>6090.4199999999992</v>
      </c>
      <c r="BT25" s="25">
        <f t="shared" si="85"/>
        <v>6293.4199999999992</v>
      </c>
      <c r="BU25" s="25">
        <f t="shared" si="85"/>
        <v>6293.4199999999992</v>
      </c>
      <c r="BV25" s="25">
        <f t="shared" ref="BV25:CN25" si="86">SUM(BV8:BV23)</f>
        <v>6090.4199999999992</v>
      </c>
      <c r="BW25" s="25">
        <f t="shared" si="86"/>
        <v>6296.8999999999987</v>
      </c>
      <c r="BX25" s="25">
        <f t="shared" si="86"/>
        <v>6099.119999999999</v>
      </c>
      <c r="BY25" s="25">
        <f t="shared" si="86"/>
        <v>6302.4099999999989</v>
      </c>
      <c r="BZ25" s="25">
        <f t="shared" si="86"/>
        <v>74121.16</v>
      </c>
      <c r="CA25" s="25">
        <f t="shared" si="86"/>
        <v>732150.14</v>
      </c>
      <c r="CB25" s="25">
        <f t="shared" si="86"/>
        <v>6302.4099999999989</v>
      </c>
      <c r="CC25" s="25">
        <f t="shared" si="86"/>
        <v>5895.8099999999995</v>
      </c>
      <c r="CD25" s="25">
        <f t="shared" si="86"/>
        <v>6302.4099999999989</v>
      </c>
      <c r="CE25" s="25">
        <f t="shared" si="86"/>
        <v>6099.119999999999</v>
      </c>
      <c r="CF25" s="25">
        <f t="shared" si="86"/>
        <v>6302.4099999999989</v>
      </c>
      <c r="CG25" s="25">
        <f t="shared" si="86"/>
        <v>6099.119999999999</v>
      </c>
      <c r="CH25" s="25">
        <f t="shared" si="86"/>
        <v>6302.4099999999989</v>
      </c>
      <c r="CI25" s="25">
        <f t="shared" si="86"/>
        <v>6302.4099999999989</v>
      </c>
      <c r="CJ25" s="25">
        <f t="shared" si="86"/>
        <v>6099.119999999999</v>
      </c>
      <c r="CK25" s="25">
        <f t="shared" si="86"/>
        <v>6302.4099999999989</v>
      </c>
      <c r="CL25" s="25">
        <f t="shared" si="86"/>
        <v>6099.119999999999</v>
      </c>
      <c r="CM25" s="25">
        <f t="shared" si="86"/>
        <v>6302.4099999999989</v>
      </c>
      <c r="CN25" s="25">
        <f t="shared" si="86"/>
        <v>74409.160000000018</v>
      </c>
      <c r="CO25" s="25"/>
      <c r="CP25" s="25">
        <f t="shared" ref="CP25:CT25" si="87">SUM(CP8:CP23)</f>
        <v>6302.4099999999989</v>
      </c>
      <c r="CQ25" s="25">
        <f t="shared" si="87"/>
        <v>5692.4899999999989</v>
      </c>
      <c r="CR25" s="25">
        <f t="shared" si="87"/>
        <v>6302.4099999999989</v>
      </c>
      <c r="CS25" s="27">
        <f t="shared" si="87"/>
        <v>6099.119999999999</v>
      </c>
      <c r="CT25" s="28">
        <f t="shared" si="87"/>
        <v>6302.4099999999989</v>
      </c>
      <c r="CU25" s="25">
        <f>SUM(CU8:CU24)</f>
        <v>6112.2699999999986</v>
      </c>
      <c r="CV25" s="25">
        <f>SUM(CV8:CV24)</f>
        <v>6320.9399999999987</v>
      </c>
      <c r="CW25" s="25"/>
      <c r="CX25" s="25"/>
      <c r="CY25" s="25"/>
      <c r="CZ25" s="25"/>
      <c r="DA25" s="25"/>
      <c r="DB25" s="25">
        <f>SUM(DB8:DB24)</f>
        <v>43132.050000000017</v>
      </c>
      <c r="DC25" s="25">
        <f>SUM(DC8:DC24)</f>
        <v>849691.35</v>
      </c>
      <c r="DD25" s="25">
        <f>SUM(DD8:DD24)</f>
        <v>834748.00714285718</v>
      </c>
    </row>
    <row r="26" spans="2:115" x14ac:dyDescent="0.2">
      <c r="B26" s="7" t="s">
        <v>91</v>
      </c>
      <c r="C26" s="8"/>
      <c r="D26" s="23"/>
      <c r="E26" s="24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12"/>
      <c r="V26" s="12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7"/>
      <c r="CT26" s="28"/>
      <c r="CU26" s="25"/>
      <c r="CV26" s="25"/>
      <c r="CW26" s="25"/>
      <c r="CX26" s="25"/>
      <c r="CY26" s="25"/>
      <c r="CZ26" s="25"/>
      <c r="DA26" s="25"/>
      <c r="DB26" s="25"/>
      <c r="DC26" s="25"/>
      <c r="DD26" s="12"/>
    </row>
    <row r="27" spans="2:115" ht="51.75" customHeight="1" x14ac:dyDescent="0.2">
      <c r="B27" s="29">
        <v>41115</v>
      </c>
      <c r="C27" s="16" t="s">
        <v>92</v>
      </c>
      <c r="D27" s="16" t="s">
        <v>93</v>
      </c>
      <c r="E27" s="158" t="s">
        <v>94</v>
      </c>
      <c r="F27" s="158" t="s">
        <v>95</v>
      </c>
      <c r="G27" s="19">
        <v>30503.3</v>
      </c>
      <c r="H27" s="19">
        <f>(G27*0.1)</f>
        <v>3050.33</v>
      </c>
      <c r="I27" s="19">
        <f>(G27*0.9)</f>
        <v>27452.97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>
        <f>O27+P27+Q27+R27+S27+T27+U27+V27</f>
        <v>0</v>
      </c>
      <c r="X27" s="19"/>
      <c r="Y27" s="19"/>
      <c r="Z27" s="19"/>
      <c r="AA27" s="19"/>
      <c r="AB27" s="19"/>
      <c r="AC27" s="19"/>
      <c r="AD27" s="19">
        <f>ROUND((I27/10/365*6),2)</f>
        <v>45.13</v>
      </c>
      <c r="AE27" s="19">
        <f>ROUND((I27/10/365*31),2)</f>
        <v>233.16</v>
      </c>
      <c r="AF27" s="19">
        <f>ROUND((I27/10/365*30),2)</f>
        <v>225.64</v>
      </c>
      <c r="AG27" s="19">
        <f>ROUND((I27/10/365*31),2)</f>
        <v>233.16</v>
      </c>
      <c r="AH27" s="19">
        <f>ROUND((I27/10/365*30),2)</f>
        <v>225.64</v>
      </c>
      <c r="AI27" s="19">
        <f>ROUND((I27/10/365*31),2)</f>
        <v>233.16</v>
      </c>
      <c r="AJ27" s="19">
        <f>SUM(X27:AI27)</f>
        <v>1195.8900000000001</v>
      </c>
      <c r="AK27" s="19">
        <f>ROUND((W27+X27+Y27+Z27+AA27+AB27+AC27+AD27+AE27+AF27+AG27+AH27+AI27),2)</f>
        <v>1195.8900000000001</v>
      </c>
      <c r="AL27" s="19">
        <f>ROUND((I27/10/365*31),2)</f>
        <v>233.16</v>
      </c>
      <c r="AM27" s="19">
        <f>ROUND((I27/10/365*28),2)</f>
        <v>210.6</v>
      </c>
      <c r="AN27" s="19">
        <f>ROUND((I27/10/365*31),2)</f>
        <v>233.16</v>
      </c>
      <c r="AO27" s="19">
        <f>ROUND((I27/10/365*30),2)</f>
        <v>225.64</v>
      </c>
      <c r="AP27" s="19">
        <f>ROUND((I27/10/365*31),2)</f>
        <v>233.16</v>
      </c>
      <c r="AQ27" s="19">
        <f>ROUND((I27/10/365*30),2)</f>
        <v>225.64</v>
      </c>
      <c r="AR27" s="19">
        <f>ROUND((I27/10/365*31),2)</f>
        <v>233.16</v>
      </c>
      <c r="AS27" s="19">
        <f>ROUND((I27/10/365*31),2)</f>
        <v>233.16</v>
      </c>
      <c r="AT27" s="19">
        <f>ROUND((I27/10/365*30),2)</f>
        <v>225.64</v>
      </c>
      <c r="AU27" s="19">
        <f>ROUND((I27/10/365*31),2)</f>
        <v>233.16</v>
      </c>
      <c r="AV27" s="19">
        <f>ROUND((I27/10/365*30),2)</f>
        <v>225.64</v>
      </c>
      <c r="AW27" s="19">
        <f>ROUND((I27/10/365*31),2)</f>
        <v>233.16</v>
      </c>
      <c r="AX27" s="19">
        <f>SUM(AL27:AW27)</f>
        <v>2745.2799999999997</v>
      </c>
      <c r="AY27" s="19">
        <f>ROUND((AK27+AL27+AM27+AN27+AO27+AP27+AQ27+AR27+AS27+AT27+AU27+AV27+AW27),2)</f>
        <v>3941.17</v>
      </c>
      <c r="AZ27" s="19">
        <f>ROUND((I27/10/365*31),2)</f>
        <v>233.16</v>
      </c>
      <c r="BA27" s="19">
        <f>ROUND((I27/10/365*28),2)</f>
        <v>210.6</v>
      </c>
      <c r="BB27" s="19">
        <f>ROUND((I27/10/365*31),2)</f>
        <v>233.16</v>
      </c>
      <c r="BC27" s="19">
        <f>ROUND((I27/10/365*30),2)</f>
        <v>225.64</v>
      </c>
      <c r="BD27" s="19">
        <f>ROUND((I27/10/365*31),2)</f>
        <v>233.16</v>
      </c>
      <c r="BE27" s="19">
        <f>ROUND((I27/10/365*30),2)</f>
        <v>225.64</v>
      </c>
      <c r="BF27" s="19">
        <f>ROUND((I27/10/365*31),2)</f>
        <v>233.16</v>
      </c>
      <c r="BG27" s="19">
        <f>ROUND((I27/10/365*31),2)</f>
        <v>233.16</v>
      </c>
      <c r="BH27" s="19">
        <f>ROUND((I27/10/365*30),2)</f>
        <v>225.64</v>
      </c>
      <c r="BI27" s="19">
        <f>ROUND((I27/10/365*31),2)</f>
        <v>233.16</v>
      </c>
      <c r="BJ27" s="19">
        <f>ROUND((I27/10/365*30),2)</f>
        <v>225.64</v>
      </c>
      <c r="BK27" s="19">
        <f>ROUND((I27/10/365*31),2)</f>
        <v>233.16</v>
      </c>
      <c r="BL27" s="19">
        <f>SUM(AZ27:BK27)</f>
        <v>2745.2799999999997</v>
      </c>
      <c r="BM27" s="19">
        <f>ROUND((AY27+BL27),2)</f>
        <v>6686.45</v>
      </c>
      <c r="BN27" s="19">
        <f>ROUND((I27/10/365*31),2)</f>
        <v>233.16</v>
      </c>
      <c r="BO27" s="19">
        <f>ROUND((I27/10/365*28),2)</f>
        <v>210.6</v>
      </c>
      <c r="BP27" s="19">
        <f>ROUND((I27/10/365*31),2)</f>
        <v>233.16</v>
      </c>
      <c r="BQ27" s="19">
        <f>ROUND((I27/10/365*30),2)</f>
        <v>225.64</v>
      </c>
      <c r="BR27" s="19">
        <f>ROUND((I27/10/365*31),2)</f>
        <v>233.16</v>
      </c>
      <c r="BS27" s="19">
        <f>ROUND((I27/10/365*30),2)</f>
        <v>225.64</v>
      </c>
      <c r="BT27" s="19">
        <f>ROUND((I27/10/365*31),2)</f>
        <v>233.16</v>
      </c>
      <c r="BU27" s="19">
        <f>ROUND((I27/10/365*31),2)</f>
        <v>233.16</v>
      </c>
      <c r="BV27" s="19">
        <f>ROUND((I27/10/365*30),2)</f>
        <v>225.64</v>
      </c>
      <c r="BW27" s="19">
        <f>ROUND((I27/10/365*31),2)</f>
        <v>233.16</v>
      </c>
      <c r="BX27" s="19">
        <f>ROUND((I27/10/365*30),2)</f>
        <v>225.64</v>
      </c>
      <c r="BY27" s="19">
        <f>ROUND((I27/10/365*31),2)</f>
        <v>233.16</v>
      </c>
      <c r="BZ27" s="19">
        <f>SUM(BN27:BY27)</f>
        <v>2745.2799999999997</v>
      </c>
      <c r="CA27" s="19">
        <f>ROUND((BM27+BZ27),2)</f>
        <v>9431.73</v>
      </c>
      <c r="CB27" s="19">
        <f>ROUND((I27/10/365*31),2)</f>
        <v>233.16</v>
      </c>
      <c r="CC27" s="19">
        <f>ROUND((I27/10/365*29),2)</f>
        <v>218.12</v>
      </c>
      <c r="CD27" s="19">
        <f>ROUND((I27/10/365*31),2)</f>
        <v>233.16</v>
      </c>
      <c r="CE27" s="19">
        <f>ROUND((I27/10/365*30),2)</f>
        <v>225.64</v>
      </c>
      <c r="CF27" s="19">
        <f>ROUND((I27/10/365*31),2)</f>
        <v>233.16</v>
      </c>
      <c r="CG27" s="19">
        <f>ROUND((I27/10/365*30),2)</f>
        <v>225.64</v>
      </c>
      <c r="CH27" s="19">
        <f>ROUND((I27/10/365*31),2)</f>
        <v>233.16</v>
      </c>
      <c r="CI27" s="19">
        <f>ROUND((I27/10/365*31),2)</f>
        <v>233.16</v>
      </c>
      <c r="CJ27" s="19">
        <f>ROUND((I27/10/365*30),2)</f>
        <v>225.64</v>
      </c>
      <c r="CK27" s="19">
        <f>ROUND((I27/10/365*31),2)</f>
        <v>233.16</v>
      </c>
      <c r="CL27" s="19">
        <f>ROUND((I27/10/365*30),2)</f>
        <v>225.64</v>
      </c>
      <c r="CM27" s="19">
        <f>ROUND((I27/10/365*31),2)</f>
        <v>233.16</v>
      </c>
      <c r="CN27" s="19">
        <f t="shared" ref="CN27:CN30" si="88">SUM(CB27:CM27)</f>
        <v>2752.7999999999997</v>
      </c>
      <c r="CO27" s="156">
        <f t="shared" ref="CO27:CO30" si="89">ROUND((CA27+CN27),2)</f>
        <v>12184.53</v>
      </c>
      <c r="CP27" s="19">
        <f>ROUND((I27/10/365*31),2)</f>
        <v>233.16</v>
      </c>
      <c r="CQ27" s="19">
        <f>ROUND((I27/10/365*28),2)</f>
        <v>210.6</v>
      </c>
      <c r="CR27" s="19">
        <f>ROUND((I27/10/365*31),2)</f>
        <v>233.16</v>
      </c>
      <c r="CS27" s="19">
        <f>ROUND((I27/10/365*30),2)</f>
        <v>225.64</v>
      </c>
      <c r="CT27" s="157">
        <f>ROUND((I27/10/365*31),2)</f>
        <v>233.16</v>
      </c>
      <c r="CU27" s="19">
        <f>ROUND((I27/10/365*30),2)</f>
        <v>225.64</v>
      </c>
      <c r="CV27" s="19">
        <f>ROUND((I27/10/365*31),2)</f>
        <v>233.16</v>
      </c>
      <c r="CW27" s="19"/>
      <c r="CX27" s="19"/>
      <c r="CY27" s="19"/>
      <c r="CZ27" s="19"/>
      <c r="DA27" s="19"/>
      <c r="DB27" s="93">
        <f>SUM(CP27:DA27)</f>
        <v>1594.5200000000002</v>
      </c>
      <c r="DC27" s="19">
        <f>ROUND((CO27+CP27+CQ27+CR27+CS27+CT27+CU27+CV27+CW27+CY27+CZ27+CY27+DA27),2)</f>
        <v>13779.05</v>
      </c>
      <c r="DD27" s="19">
        <f>SUM(G27-DC27)</f>
        <v>16724.25</v>
      </c>
    </row>
    <row r="28" spans="2:115" ht="60" customHeight="1" x14ac:dyDescent="0.2">
      <c r="B28" s="29">
        <v>41264</v>
      </c>
      <c r="C28" s="30" t="s">
        <v>96</v>
      </c>
      <c r="D28" s="30" t="s">
        <v>97</v>
      </c>
      <c r="E28" s="158" t="s">
        <v>98</v>
      </c>
      <c r="F28" s="158" t="s">
        <v>99</v>
      </c>
      <c r="G28" s="19">
        <v>25786.68</v>
      </c>
      <c r="H28" s="19">
        <f>(G28*0.1)</f>
        <v>2578.6680000000001</v>
      </c>
      <c r="I28" s="19">
        <f>(G28*0.9)</f>
        <v>23208.012000000002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>
        <f>O28+P28+Q28+R28+S28+T28+U28+V28</f>
        <v>0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>
        <f>ROUND((I28/10/365*10),2)</f>
        <v>63.58</v>
      </c>
      <c r="AJ28" s="19">
        <f>SUM(X28:AI28)</f>
        <v>63.58</v>
      </c>
      <c r="AK28" s="19">
        <f>ROUND((W28+X28+Y28+Z28+AA28+AB28+AC28+AD28+AE28+AF28+AG28+AH28+AI28),2)</f>
        <v>63.58</v>
      </c>
      <c r="AL28" s="19">
        <f>ROUND((I28/10/365*31),2)</f>
        <v>197.11</v>
      </c>
      <c r="AM28" s="19">
        <f>ROUND((I28/10/365*28),2)</f>
        <v>178.03</v>
      </c>
      <c r="AN28" s="19">
        <f>ROUND((I28/10/365*31),2)</f>
        <v>197.11</v>
      </c>
      <c r="AO28" s="19">
        <f>ROUND((I28/10/365*30),2)</f>
        <v>190.75</v>
      </c>
      <c r="AP28" s="19">
        <f>ROUND((I28/10/365*31),2)</f>
        <v>197.11</v>
      </c>
      <c r="AQ28" s="19">
        <f>ROUND((I28/10/365*30),2)</f>
        <v>190.75</v>
      </c>
      <c r="AR28" s="19">
        <f>ROUND((I28/10/365*31),2)</f>
        <v>197.11</v>
      </c>
      <c r="AS28" s="19">
        <f>ROUND((I28/10/365*31),2)</f>
        <v>197.11</v>
      </c>
      <c r="AT28" s="19">
        <f>ROUND((I28/10/365*30),2)</f>
        <v>190.75</v>
      </c>
      <c r="AU28" s="19">
        <f>ROUND((I28/10/365*31),2)</f>
        <v>197.11</v>
      </c>
      <c r="AV28" s="19">
        <f>ROUND((I28/10/365*30),2)</f>
        <v>190.75</v>
      </c>
      <c r="AW28" s="19">
        <f>ROUND((I28/10/365*31),2)</f>
        <v>197.11</v>
      </c>
      <c r="AX28" s="19">
        <f>SUM(AL28:AW28)</f>
        <v>2320.8000000000006</v>
      </c>
      <c r="AY28" s="19">
        <f>ROUND((AK28+AL28+AM28+AN28+AO28+AP28+AQ28+AR28+AS28+AT28+AU28+AV28+AW28),2)</f>
        <v>2384.38</v>
      </c>
      <c r="AZ28" s="19">
        <f>ROUND((I28/10/365*31),2)</f>
        <v>197.11</v>
      </c>
      <c r="BA28" s="19">
        <f>ROUND((I28/10/365*28),2)</f>
        <v>178.03</v>
      </c>
      <c r="BB28" s="19">
        <f>ROUND((I28/10/365*31),2)</f>
        <v>197.11</v>
      </c>
      <c r="BC28" s="19">
        <f>ROUND((I28/10/365*30),2)</f>
        <v>190.75</v>
      </c>
      <c r="BD28" s="19">
        <f>ROUND((I28/10/365*31),2)</f>
        <v>197.11</v>
      </c>
      <c r="BE28" s="19">
        <f>ROUND((I28/10/365*30),2)</f>
        <v>190.75</v>
      </c>
      <c r="BF28" s="19">
        <f>ROUND((I28/10/365*31),2)</f>
        <v>197.11</v>
      </c>
      <c r="BG28" s="19">
        <f>ROUND((I28/10/365*31),2)</f>
        <v>197.11</v>
      </c>
      <c r="BH28" s="19">
        <f>ROUND((I28/10/365*30),2)</f>
        <v>190.75</v>
      </c>
      <c r="BI28" s="19">
        <f>ROUND((I28/10/365*31),2)</f>
        <v>197.11</v>
      </c>
      <c r="BJ28" s="19">
        <f>ROUND((I28/10/365*30),2)</f>
        <v>190.75</v>
      </c>
      <c r="BK28" s="19">
        <f>ROUND((I28/10/365*31),2)</f>
        <v>197.11</v>
      </c>
      <c r="BL28" s="19">
        <f>SUM(AZ28:BK28)</f>
        <v>2320.8000000000006</v>
      </c>
      <c r="BM28" s="19">
        <f>ROUND((AY28+BL28),2)</f>
        <v>4705.18</v>
      </c>
      <c r="BN28" s="19">
        <f>ROUND((I28/10/365*31),2)</f>
        <v>197.11</v>
      </c>
      <c r="BO28" s="19">
        <f>ROUND((I28/10/365*28),2)</f>
        <v>178.03</v>
      </c>
      <c r="BP28" s="19">
        <f>ROUND((I28/10/365*31),2)</f>
        <v>197.11</v>
      </c>
      <c r="BQ28" s="19">
        <f>ROUND((I28/10/365*30),2)</f>
        <v>190.75</v>
      </c>
      <c r="BR28" s="19">
        <f>ROUND((I28/10/365*31),2)</f>
        <v>197.11</v>
      </c>
      <c r="BS28" s="19">
        <f>ROUND((I28/10/365*30),2)</f>
        <v>190.75</v>
      </c>
      <c r="BT28" s="19">
        <f>ROUND((I28/10/365*31),2)</f>
        <v>197.11</v>
      </c>
      <c r="BU28" s="19">
        <f>ROUND((I28/10/365*31),2)</f>
        <v>197.11</v>
      </c>
      <c r="BV28" s="19">
        <f>ROUND((I28/10/365*30),2)</f>
        <v>190.75</v>
      </c>
      <c r="BW28" s="19">
        <f>ROUND((I28/10/365*31),2)</f>
        <v>197.11</v>
      </c>
      <c r="BX28" s="19">
        <f>ROUND((I28/10/365*30),2)</f>
        <v>190.75</v>
      </c>
      <c r="BY28" s="19">
        <f>ROUND((I28/10/365*31),2)</f>
        <v>197.11</v>
      </c>
      <c r="BZ28" s="19">
        <f>SUM(BN28:BY28)</f>
        <v>2320.8000000000006</v>
      </c>
      <c r="CA28" s="19">
        <f>ROUND((BM28+BZ28),2)</f>
        <v>7025.98</v>
      </c>
      <c r="CB28" s="19">
        <f>ROUND((I28/10/365*31),2)</f>
        <v>197.11</v>
      </c>
      <c r="CC28" s="19">
        <f>ROUND((I28/10/365*29),2)</f>
        <v>184.39</v>
      </c>
      <c r="CD28" s="19">
        <f>ROUND((I28/10/365*31),2)</f>
        <v>197.11</v>
      </c>
      <c r="CE28" s="19">
        <f>ROUND((I28/10/365*30),2)</f>
        <v>190.75</v>
      </c>
      <c r="CF28" s="19">
        <f>ROUND((I28/10/365*31),2)</f>
        <v>197.11</v>
      </c>
      <c r="CG28" s="19">
        <f>ROUND((I28/10/365*30),2)</f>
        <v>190.75</v>
      </c>
      <c r="CH28" s="19">
        <f>ROUND((I28/10/365*31),2)</f>
        <v>197.11</v>
      </c>
      <c r="CI28" s="19">
        <f>ROUND((I28/10/365*31),2)</f>
        <v>197.11</v>
      </c>
      <c r="CJ28" s="19">
        <f>ROUND((I28/10/365*30),2)</f>
        <v>190.75</v>
      </c>
      <c r="CK28" s="19">
        <f>ROUND((I28/10/365*31),2)</f>
        <v>197.11</v>
      </c>
      <c r="CL28" s="19">
        <f>ROUND((I28/10/365*30),2)</f>
        <v>190.75</v>
      </c>
      <c r="CM28" s="19">
        <f>ROUND((I28/10/365*31),2)</f>
        <v>197.11</v>
      </c>
      <c r="CN28" s="19">
        <f t="shared" si="88"/>
        <v>2327.1600000000003</v>
      </c>
      <c r="CO28" s="156">
        <f t="shared" si="89"/>
        <v>9353.14</v>
      </c>
      <c r="CP28" s="19">
        <f t="shared" ref="CP28:CP30" si="90">ROUND((I28/10/365*31),2)</f>
        <v>197.11</v>
      </c>
      <c r="CQ28" s="19">
        <f>ROUND((I28/10/365*28),2)</f>
        <v>178.03</v>
      </c>
      <c r="CR28" s="19">
        <f t="shared" ref="CR28:CR30" si="91">ROUND((I28/10/365*31),2)</f>
        <v>197.11</v>
      </c>
      <c r="CS28" s="19">
        <f t="shared" ref="CS28:CS30" si="92">ROUND((I28/10/365*30),2)</f>
        <v>190.75</v>
      </c>
      <c r="CT28" s="157">
        <f t="shared" ref="CT28:CT30" si="93">ROUND((I28/10/365*31),2)</f>
        <v>197.11</v>
      </c>
      <c r="CU28" s="19">
        <f t="shared" ref="CU28:CU30" si="94">ROUND((I28/10/365*30),2)</f>
        <v>190.75</v>
      </c>
      <c r="CV28" s="19">
        <f t="shared" ref="CV28:CV30" si="95">ROUND((I28/10/365*31),2)</f>
        <v>197.11</v>
      </c>
      <c r="CW28" s="19"/>
      <c r="CX28" s="19"/>
      <c r="CY28" s="19"/>
      <c r="CZ28" s="19"/>
      <c r="DA28" s="19"/>
      <c r="DB28" s="93">
        <f>SUM(CP28:DA28)</f>
        <v>1347.9700000000003</v>
      </c>
      <c r="DC28" s="19">
        <f>ROUND((CO28+CP28+CQ28+CR28+CS28+CT28+CU28+CV28+CW28+CY28+CZ28+CY28+DA28),2)</f>
        <v>10701.11</v>
      </c>
      <c r="DD28" s="19">
        <f>SUM(G28-DC28)</f>
        <v>15085.57</v>
      </c>
    </row>
    <row r="29" spans="2:115" ht="43.5" customHeight="1" x14ac:dyDescent="0.2">
      <c r="B29" s="29">
        <v>42185</v>
      </c>
      <c r="C29" s="30" t="s">
        <v>100</v>
      </c>
      <c r="D29" s="30" t="s">
        <v>101</v>
      </c>
      <c r="E29" s="158" t="s">
        <v>94</v>
      </c>
      <c r="F29" s="158" t="s">
        <v>102</v>
      </c>
      <c r="G29" s="19">
        <v>19990</v>
      </c>
      <c r="H29" s="19">
        <f>(G29*0.1)</f>
        <v>1999</v>
      </c>
      <c r="I29" s="19">
        <f>(G29*0.9)</f>
        <v>17991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>
        <v>0</v>
      </c>
      <c r="BT29" s="19">
        <f>ROUND((I29/10/365*23),2)</f>
        <v>113.37</v>
      </c>
      <c r="BU29" s="19">
        <f>ROUND((I29/10/365*31),2)</f>
        <v>152.80000000000001</v>
      </c>
      <c r="BV29" s="19">
        <f>ROUND((I29/10/365*30),2)</f>
        <v>147.87</v>
      </c>
      <c r="BW29" s="19">
        <f>ROUND((I29/10/365*31),2)</f>
        <v>152.80000000000001</v>
      </c>
      <c r="BX29" s="19">
        <f>ROUND((I29/10/365*30),2)</f>
        <v>147.87</v>
      </c>
      <c r="BY29" s="19">
        <f>ROUND((I29/10/365*31),2)</f>
        <v>152.80000000000001</v>
      </c>
      <c r="BZ29" s="19">
        <f>SUM(BN29:BY29)</f>
        <v>867.51</v>
      </c>
      <c r="CA29" s="19">
        <f>ROUND((BM29+BZ29),2)</f>
        <v>867.51</v>
      </c>
      <c r="CB29" s="19">
        <f>ROUND((I29/10/365*31),2)</f>
        <v>152.80000000000001</v>
      </c>
      <c r="CC29" s="19">
        <f>ROUND((I29/10/365*29),2)</f>
        <v>142.94</v>
      </c>
      <c r="CD29" s="19">
        <f>ROUND((I29/10/365*31),2)</f>
        <v>152.80000000000001</v>
      </c>
      <c r="CE29" s="19">
        <f>ROUND((I29/10/365*30),2)</f>
        <v>147.87</v>
      </c>
      <c r="CF29" s="19">
        <f>ROUND((I29/10/365*31),2)</f>
        <v>152.80000000000001</v>
      </c>
      <c r="CG29" s="19">
        <f>ROUND((I29/10/365*30),2)</f>
        <v>147.87</v>
      </c>
      <c r="CH29" s="19">
        <f>ROUND((I29/10/365*31),2)</f>
        <v>152.80000000000001</v>
      </c>
      <c r="CI29" s="19">
        <f>ROUND((I29/10/365*31),2)</f>
        <v>152.80000000000001</v>
      </c>
      <c r="CJ29" s="19">
        <f>ROUND((I29/10/365*30),2)</f>
        <v>147.87</v>
      </c>
      <c r="CK29" s="19">
        <f>ROUND((I29/10/365*31),2)</f>
        <v>152.80000000000001</v>
      </c>
      <c r="CL29" s="19">
        <f>ROUND((I29/10/365*30),2)</f>
        <v>147.87</v>
      </c>
      <c r="CM29" s="19">
        <f>ROUND((I29/10/365*31),2)</f>
        <v>152.80000000000001</v>
      </c>
      <c r="CN29" s="19">
        <f>SUM(CB29:CM29)</f>
        <v>1804.0200000000002</v>
      </c>
      <c r="CO29" s="156">
        <f t="shared" si="89"/>
        <v>2671.53</v>
      </c>
      <c r="CP29" s="19">
        <f t="shared" si="90"/>
        <v>152.80000000000001</v>
      </c>
      <c r="CQ29" s="19">
        <f>ROUND((I29/10/365*28),2)</f>
        <v>138.01</v>
      </c>
      <c r="CR29" s="19">
        <f t="shared" si="91"/>
        <v>152.80000000000001</v>
      </c>
      <c r="CS29" s="19">
        <f t="shared" si="92"/>
        <v>147.87</v>
      </c>
      <c r="CT29" s="157">
        <f t="shared" si="93"/>
        <v>152.80000000000001</v>
      </c>
      <c r="CU29" s="19">
        <f t="shared" si="94"/>
        <v>147.87</v>
      </c>
      <c r="CV29" s="19">
        <f t="shared" si="95"/>
        <v>152.80000000000001</v>
      </c>
      <c r="CW29" s="19"/>
      <c r="CX29" s="19"/>
      <c r="CY29" s="19"/>
      <c r="CZ29" s="19"/>
      <c r="DA29" s="19"/>
      <c r="DB29" s="93">
        <f>SUM(CP29:DA29)</f>
        <v>1044.95</v>
      </c>
      <c r="DC29" s="19">
        <f>ROUND((CO29+CP29+CQ29+CR29+CS29+CT29+CU29+CV29+CW29+CY29+CZ29+CY29+DA29),2)</f>
        <v>3716.48</v>
      </c>
      <c r="DD29" s="19">
        <f>SUM(G29-DC29)</f>
        <v>16273.52</v>
      </c>
    </row>
    <row r="30" spans="2:115" ht="59.25" customHeight="1" x14ac:dyDescent="0.2">
      <c r="B30" s="31">
        <v>42620</v>
      </c>
      <c r="C30" s="32" t="s">
        <v>103</v>
      </c>
      <c r="D30" s="32" t="s">
        <v>104</v>
      </c>
      <c r="E30" s="33" t="s">
        <v>105</v>
      </c>
      <c r="F30" s="33" t="s">
        <v>106</v>
      </c>
      <c r="G30" s="34">
        <v>15977.38</v>
      </c>
      <c r="H30" s="19">
        <f>(G30*0.1)</f>
        <v>1597.7380000000001</v>
      </c>
      <c r="I30" s="19">
        <f>(G30*0.9)</f>
        <v>14379.642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>
        <f>ROUND((I30/10/365*23),2)</f>
        <v>90.61</v>
      </c>
      <c r="CK30" s="19">
        <f>ROUND((I30/10/365*31),2)</f>
        <v>122.13</v>
      </c>
      <c r="CL30" s="19">
        <f>ROUND((I30/10/365*30),2)</f>
        <v>118.19</v>
      </c>
      <c r="CM30" s="19">
        <f>ROUND((I30/10/365*31),2)</f>
        <v>122.13</v>
      </c>
      <c r="CN30" s="19">
        <f t="shared" si="88"/>
        <v>453.06</v>
      </c>
      <c r="CO30" s="156">
        <f t="shared" si="89"/>
        <v>453.06</v>
      </c>
      <c r="CP30" s="19">
        <f t="shared" si="90"/>
        <v>122.13</v>
      </c>
      <c r="CQ30" s="19">
        <f>ROUND((I30/10/365*28),2)</f>
        <v>110.31</v>
      </c>
      <c r="CR30" s="19">
        <f t="shared" si="91"/>
        <v>122.13</v>
      </c>
      <c r="CS30" s="19">
        <f t="shared" si="92"/>
        <v>118.19</v>
      </c>
      <c r="CT30" s="157">
        <f t="shared" si="93"/>
        <v>122.13</v>
      </c>
      <c r="CU30" s="19">
        <f t="shared" si="94"/>
        <v>118.19</v>
      </c>
      <c r="CV30" s="19">
        <f t="shared" si="95"/>
        <v>122.13</v>
      </c>
      <c r="CW30" s="19"/>
      <c r="CX30" s="19"/>
      <c r="CY30" s="19"/>
      <c r="CZ30" s="19"/>
      <c r="DA30" s="19"/>
      <c r="DB30" s="93">
        <f>SUM(CP30:DA30)</f>
        <v>835.20999999999992</v>
      </c>
      <c r="DC30" s="19">
        <f>ROUND((CO30+CP30+CQ30+CR30+CS30+CT30+CU30+CV30+CW30+CY30+CZ30+CY30+DA30),2)</f>
        <v>1288.27</v>
      </c>
      <c r="DD30" s="19">
        <f>SUM(G30-DC30)</f>
        <v>14689.109999999999</v>
      </c>
      <c r="DK30" s="33"/>
    </row>
    <row r="31" spans="2:115" x14ac:dyDescent="0.2">
      <c r="B31" s="22" t="s">
        <v>10</v>
      </c>
      <c r="C31" s="35"/>
      <c r="D31" s="8"/>
      <c r="E31" s="9"/>
      <c r="F31" s="9"/>
      <c r="G31" s="26">
        <f>SUM(G27:G30)</f>
        <v>92257.36</v>
      </c>
      <c r="H31" s="26">
        <f>SUM(H27:H30)</f>
        <v>9225.735999999999</v>
      </c>
      <c r="I31" s="26">
        <f>SUM(I27:I30)</f>
        <v>83031.624000000011</v>
      </c>
      <c r="J31" s="26" t="e">
        <f>SUM(#REF!)</f>
        <v>#REF!</v>
      </c>
      <c r="K31" s="26" t="e">
        <f>SUM(#REF!)</f>
        <v>#REF!</v>
      </c>
      <c r="L31" s="26" t="e">
        <f>SUM(#REF!)</f>
        <v>#REF!</v>
      </c>
      <c r="M31" s="26" t="e">
        <f>SUM(#REF!)</f>
        <v>#REF!</v>
      </c>
      <c r="N31" s="26" t="e">
        <f>SUM(#REF!)</f>
        <v>#REF!</v>
      </c>
      <c r="O31" s="26" t="e">
        <f>SUM(#REF!)</f>
        <v>#REF!</v>
      </c>
      <c r="P31" s="26" t="e">
        <f>SUM(#REF!)</f>
        <v>#REF!</v>
      </c>
      <c r="Q31" s="26" t="e">
        <f>SUM(#REF!)</f>
        <v>#REF!</v>
      </c>
      <c r="R31" s="26" t="e">
        <f>SUM(#REF!)</f>
        <v>#REF!</v>
      </c>
      <c r="S31" s="26" t="e">
        <f>SUM(#REF!)</f>
        <v>#REF!</v>
      </c>
      <c r="T31" s="26" t="e">
        <f>SUM(#REF!)</f>
        <v>#REF!</v>
      </c>
      <c r="U31" s="26" t="e">
        <f>SUM(#REF!)</f>
        <v>#REF!</v>
      </c>
      <c r="V31" s="26" t="e">
        <f>SUM(#REF!)</f>
        <v>#REF!</v>
      </c>
      <c r="W31" s="26">
        <f>SUM(W27:W28)</f>
        <v>0</v>
      </c>
      <c r="X31" s="26" t="e">
        <f>SUM(#REF!)</f>
        <v>#REF!</v>
      </c>
      <c r="Y31" s="26" t="e">
        <f>SUM(#REF!)</f>
        <v>#REF!</v>
      </c>
      <c r="Z31" s="26" t="e">
        <f>SUM(#REF!)</f>
        <v>#REF!</v>
      </c>
      <c r="AA31" s="26" t="e">
        <f>SUM(#REF!)</f>
        <v>#REF!</v>
      </c>
      <c r="AB31" s="26" t="e">
        <f>SUM(#REF!)</f>
        <v>#REF!</v>
      </c>
      <c r="AC31" s="26" t="e">
        <f>SUM(#REF!)</f>
        <v>#REF!</v>
      </c>
      <c r="AD31" s="26">
        <f>SUM(AD27:AD27)</f>
        <v>45.13</v>
      </c>
      <c r="AE31" s="26">
        <f>SUM(AE27:AE27)</f>
        <v>233.16</v>
      </c>
      <c r="AF31" s="26">
        <f>SUM(AF27:AF27)</f>
        <v>225.64</v>
      </c>
      <c r="AG31" s="26">
        <f>SUM(AG27:AG27)</f>
        <v>233.16</v>
      </c>
      <c r="AH31" s="26">
        <f t="shared" ref="AH31:BR31" si="96">SUM(AH27:AH28)</f>
        <v>225.64</v>
      </c>
      <c r="AI31" s="26">
        <f t="shared" si="96"/>
        <v>296.74</v>
      </c>
      <c r="AJ31" s="26">
        <f t="shared" si="96"/>
        <v>1259.47</v>
      </c>
      <c r="AK31" s="26">
        <f t="shared" si="96"/>
        <v>1259.47</v>
      </c>
      <c r="AL31" s="26">
        <f t="shared" si="96"/>
        <v>430.27</v>
      </c>
      <c r="AM31" s="26">
        <f t="shared" si="96"/>
        <v>388.63</v>
      </c>
      <c r="AN31" s="26">
        <f t="shared" si="96"/>
        <v>430.27</v>
      </c>
      <c r="AO31" s="26">
        <f t="shared" si="96"/>
        <v>416.39</v>
      </c>
      <c r="AP31" s="26">
        <f t="shared" si="96"/>
        <v>430.27</v>
      </c>
      <c r="AQ31" s="26">
        <f t="shared" si="96"/>
        <v>416.39</v>
      </c>
      <c r="AR31" s="26">
        <f t="shared" si="96"/>
        <v>430.27</v>
      </c>
      <c r="AS31" s="26">
        <f t="shared" si="96"/>
        <v>430.27</v>
      </c>
      <c r="AT31" s="26">
        <f t="shared" si="96"/>
        <v>416.39</v>
      </c>
      <c r="AU31" s="26">
        <f t="shared" si="96"/>
        <v>430.27</v>
      </c>
      <c r="AV31" s="26">
        <f t="shared" si="96"/>
        <v>416.39</v>
      </c>
      <c r="AW31" s="26">
        <f t="shared" si="96"/>
        <v>430.27</v>
      </c>
      <c r="AX31" s="26">
        <f t="shared" si="96"/>
        <v>5066.08</v>
      </c>
      <c r="AY31" s="26">
        <f t="shared" si="96"/>
        <v>6325.55</v>
      </c>
      <c r="AZ31" s="26">
        <f t="shared" si="96"/>
        <v>430.27</v>
      </c>
      <c r="BA31" s="26">
        <f t="shared" si="96"/>
        <v>388.63</v>
      </c>
      <c r="BB31" s="26">
        <f t="shared" si="96"/>
        <v>430.27</v>
      </c>
      <c r="BC31" s="26">
        <f t="shared" si="96"/>
        <v>416.39</v>
      </c>
      <c r="BD31" s="26">
        <f t="shared" si="96"/>
        <v>430.27</v>
      </c>
      <c r="BE31" s="26">
        <f t="shared" si="96"/>
        <v>416.39</v>
      </c>
      <c r="BF31" s="26">
        <f t="shared" si="96"/>
        <v>430.27</v>
      </c>
      <c r="BG31" s="26">
        <f t="shared" si="96"/>
        <v>430.27</v>
      </c>
      <c r="BH31" s="26">
        <f t="shared" si="96"/>
        <v>416.39</v>
      </c>
      <c r="BI31" s="26">
        <f t="shared" si="96"/>
        <v>430.27</v>
      </c>
      <c r="BJ31" s="26">
        <f t="shared" si="96"/>
        <v>416.39</v>
      </c>
      <c r="BK31" s="26">
        <f t="shared" si="96"/>
        <v>430.27</v>
      </c>
      <c r="BL31" s="26">
        <f t="shared" si="96"/>
        <v>5066.08</v>
      </c>
      <c r="BM31" s="26">
        <f t="shared" si="96"/>
        <v>11391.630000000001</v>
      </c>
      <c r="BN31" s="26">
        <f t="shared" si="96"/>
        <v>430.27</v>
      </c>
      <c r="BO31" s="26">
        <f t="shared" si="96"/>
        <v>388.63</v>
      </c>
      <c r="BP31" s="26">
        <f t="shared" si="96"/>
        <v>430.27</v>
      </c>
      <c r="BQ31" s="26">
        <f t="shared" si="96"/>
        <v>416.39</v>
      </c>
      <c r="BR31" s="26">
        <f t="shared" si="96"/>
        <v>430.27</v>
      </c>
      <c r="BS31" s="26">
        <f t="shared" ref="BS31:BY31" si="97">SUM(BS27:BS29)</f>
        <v>416.39</v>
      </c>
      <c r="BT31" s="26">
        <f t="shared" si="97"/>
        <v>543.64</v>
      </c>
      <c r="BU31" s="26">
        <f t="shared" si="97"/>
        <v>583.06999999999994</v>
      </c>
      <c r="BV31" s="26">
        <f t="shared" si="97"/>
        <v>564.26</v>
      </c>
      <c r="BW31" s="26">
        <f t="shared" si="97"/>
        <v>583.06999999999994</v>
      </c>
      <c r="BX31" s="26">
        <f t="shared" si="97"/>
        <v>564.26</v>
      </c>
      <c r="BY31" s="26">
        <f t="shared" si="97"/>
        <v>583.06999999999994</v>
      </c>
      <c r="BZ31" s="26">
        <f>SUM(BN31:BY31)</f>
        <v>5933.5899999999992</v>
      </c>
      <c r="CA31" s="26">
        <f>SUM(BO31:BZ31)</f>
        <v>11436.91</v>
      </c>
      <c r="CB31" s="26">
        <f t="shared" ref="CB31:CI31" si="98">SUM(CB27:CB29)</f>
        <v>583.06999999999994</v>
      </c>
      <c r="CC31" s="26">
        <f t="shared" si="98"/>
        <v>545.45000000000005</v>
      </c>
      <c r="CD31" s="26">
        <f t="shared" si="98"/>
        <v>583.06999999999994</v>
      </c>
      <c r="CE31" s="26">
        <f t="shared" si="98"/>
        <v>564.26</v>
      </c>
      <c r="CF31" s="26">
        <f t="shared" si="98"/>
        <v>583.06999999999994</v>
      </c>
      <c r="CG31" s="26">
        <f t="shared" si="98"/>
        <v>564.26</v>
      </c>
      <c r="CH31" s="26">
        <f t="shared" si="98"/>
        <v>583.06999999999994</v>
      </c>
      <c r="CI31" s="26">
        <f t="shared" si="98"/>
        <v>583.06999999999994</v>
      </c>
      <c r="CJ31" s="26">
        <f t="shared" ref="CJ31:CV31" si="99">SUM(CJ27:CJ30)</f>
        <v>654.87</v>
      </c>
      <c r="CK31" s="26">
        <f t="shared" si="99"/>
        <v>705.19999999999993</v>
      </c>
      <c r="CL31" s="26">
        <f t="shared" si="99"/>
        <v>682.45</v>
      </c>
      <c r="CM31" s="26">
        <f t="shared" si="99"/>
        <v>705.19999999999993</v>
      </c>
      <c r="CN31" s="26">
        <f t="shared" si="99"/>
        <v>7337.0400000000009</v>
      </c>
      <c r="CO31" s="26">
        <f t="shared" si="99"/>
        <v>24662.26</v>
      </c>
      <c r="CP31" s="26">
        <f t="shared" si="99"/>
        <v>705.19999999999993</v>
      </c>
      <c r="CQ31" s="26">
        <f t="shared" si="99"/>
        <v>636.95000000000005</v>
      </c>
      <c r="CR31" s="26">
        <f t="shared" si="99"/>
        <v>705.19999999999993</v>
      </c>
      <c r="CS31" s="162">
        <f t="shared" si="99"/>
        <v>682.45</v>
      </c>
      <c r="CT31" s="163">
        <f t="shared" si="99"/>
        <v>705.19999999999993</v>
      </c>
      <c r="CU31" s="26">
        <f t="shared" si="99"/>
        <v>682.45</v>
      </c>
      <c r="CV31" s="26">
        <f t="shared" si="99"/>
        <v>705.19999999999993</v>
      </c>
      <c r="CW31" s="26"/>
      <c r="CX31" s="26"/>
      <c r="CY31" s="26"/>
      <c r="CZ31" s="26"/>
      <c r="DA31" s="26"/>
      <c r="DB31" s="26">
        <f>SUM(DB27:DB30)</f>
        <v>4822.6500000000005</v>
      </c>
      <c r="DC31" s="26">
        <f>SUM(DC27:DC30)</f>
        <v>29484.91</v>
      </c>
      <c r="DD31" s="26">
        <f>SUM(DD27:DD30)</f>
        <v>62772.45</v>
      </c>
    </row>
    <row r="32" spans="2:115" x14ac:dyDescent="0.2">
      <c r="B32" s="22" t="s">
        <v>107</v>
      </c>
      <c r="C32" s="36"/>
      <c r="D32" s="36"/>
      <c r="E32" s="37"/>
      <c r="F32" s="37"/>
      <c r="G32" s="11"/>
      <c r="H32" s="11"/>
      <c r="I32" s="11"/>
      <c r="J32" s="11"/>
      <c r="K32" s="11"/>
      <c r="L32" s="11"/>
      <c r="M32" s="10"/>
      <c r="N32" s="11"/>
      <c r="O32" s="11"/>
      <c r="P32" s="11"/>
      <c r="Q32" s="11"/>
      <c r="R32" s="10"/>
      <c r="S32" s="10"/>
      <c r="T32" s="10"/>
      <c r="U32" s="12"/>
      <c r="V32" s="12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3"/>
      <c r="CT32" s="14"/>
      <c r="CU32" s="25"/>
      <c r="CV32" s="10"/>
      <c r="CW32" s="10"/>
      <c r="CX32" s="10"/>
      <c r="CY32" s="10"/>
      <c r="CZ32" s="10"/>
      <c r="DA32" s="10"/>
      <c r="DB32" s="10"/>
      <c r="DC32" s="10"/>
      <c r="DD32" s="12"/>
    </row>
    <row r="33" spans="2:108" ht="24.75" x14ac:dyDescent="0.2">
      <c r="B33" s="159">
        <v>41257</v>
      </c>
      <c r="C33" s="30" t="s">
        <v>108</v>
      </c>
      <c r="D33" s="38" t="s">
        <v>109</v>
      </c>
      <c r="E33" s="160" t="s">
        <v>110</v>
      </c>
      <c r="F33" s="160" t="s">
        <v>111</v>
      </c>
      <c r="G33" s="19">
        <v>2100</v>
      </c>
      <c r="H33" s="19">
        <f t="shared" ref="H33:H91" si="100">(G33*0.1)</f>
        <v>210</v>
      </c>
      <c r="I33" s="19">
        <f t="shared" ref="I33:I91" si="101">(G33*0.9)</f>
        <v>1890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>
        <f t="shared" ref="W33:W49" si="102">O33+P33+Q33+R33+S33+T33+U33+V33</f>
        <v>0</v>
      </c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>
        <f>ROUND((I33/5/365*17),2)</f>
        <v>17.61</v>
      </c>
      <c r="AJ33" s="19">
        <f t="shared" ref="AJ33:AJ54" si="103">SUM(X33:AI33)</f>
        <v>17.61</v>
      </c>
      <c r="AK33" s="19">
        <f t="shared" ref="AK33:AK43" si="104">ROUND((W33+X33+Y33+Z33+AA33+AB33+AC33+AD33+AE33+AF33+AG33+AH33+AI33),2)</f>
        <v>17.61</v>
      </c>
      <c r="AL33" s="19">
        <f t="shared" ref="AL33:AL49" si="105">ROUND((I33/5/365*31),2)</f>
        <v>32.1</v>
      </c>
      <c r="AM33" s="19">
        <f t="shared" ref="AM33:AM49" si="106">ROUND((I33/5/365*28),2)</f>
        <v>29</v>
      </c>
      <c r="AN33" s="19">
        <f t="shared" ref="AN33:AN49" si="107">ROUND((I33/5/365*31),2)</f>
        <v>32.1</v>
      </c>
      <c r="AO33" s="19">
        <f t="shared" ref="AO33:AO49" si="108">ROUND((I33/5/365*30),2)</f>
        <v>31.07</v>
      </c>
      <c r="AP33" s="19">
        <f t="shared" ref="AP33:AP50" si="109">ROUND((I33/5/365*31),2)</f>
        <v>32.1</v>
      </c>
      <c r="AQ33" s="19">
        <f t="shared" ref="AQ33:AQ50" si="110">ROUND((I33/5/365*30),2)</f>
        <v>31.07</v>
      </c>
      <c r="AR33" s="19">
        <f t="shared" ref="AR33:AR54" si="111">ROUND((I33/5/365*31),2)</f>
        <v>32.1</v>
      </c>
      <c r="AS33" s="19">
        <f t="shared" ref="AS33:AS54" si="112">ROUND((I33/5/365*31),2)</f>
        <v>32.1</v>
      </c>
      <c r="AT33" s="19">
        <f t="shared" ref="AT33:AT54" si="113">ROUND((I33/5/365*30),2)</f>
        <v>31.07</v>
      </c>
      <c r="AU33" s="19">
        <f t="shared" ref="AU33:AU54" si="114">ROUND((I33/5/365*31),2)</f>
        <v>32.1</v>
      </c>
      <c r="AV33" s="19">
        <f t="shared" ref="AV33:AV54" si="115">ROUND((I33/5/365*30),2)</f>
        <v>31.07</v>
      </c>
      <c r="AW33" s="19">
        <f t="shared" ref="AW33:AW56" si="116">ROUND((I33/5/365*31),2)</f>
        <v>32.1</v>
      </c>
      <c r="AX33" s="19">
        <f t="shared" ref="AX33:AX57" si="117">SUM(AL33:AW33)</f>
        <v>377.98</v>
      </c>
      <c r="AY33" s="19">
        <f t="shared" ref="AY33:AY62" si="118">ROUND((AK33+AL33+AM33+AN33+AO33+AP33+AQ33+AR33+AS33+AT33+AU33+AV33+AW33),2)</f>
        <v>395.59</v>
      </c>
      <c r="AZ33" s="19">
        <f t="shared" ref="AZ33:AZ57" si="119">ROUND((I33/5/365*31),2)</f>
        <v>32.1</v>
      </c>
      <c r="BA33" s="19">
        <f t="shared" ref="BA33:BA57" si="120">ROUND((I33/5/365*28),2)</f>
        <v>29</v>
      </c>
      <c r="BB33" s="19">
        <f t="shared" ref="BB33:BB57" si="121">ROUND((I33/5/365*31),2)</f>
        <v>32.1</v>
      </c>
      <c r="BC33" s="19">
        <f t="shared" ref="BC33:BC57" si="122">ROUND((I33/5/365*30),2)</f>
        <v>31.07</v>
      </c>
      <c r="BD33" s="19">
        <f t="shared" ref="BD33:BD57" si="123">ROUND((I33/5/365*31),2)</f>
        <v>32.1</v>
      </c>
      <c r="BE33" s="19">
        <f t="shared" ref="BE33:BE62" si="124">ROUND((I33/5/365*30),2)</f>
        <v>31.07</v>
      </c>
      <c r="BF33" s="19">
        <f t="shared" ref="BF33:BF62" si="125">ROUND((I33/5/365*31),2)</f>
        <v>32.1</v>
      </c>
      <c r="BG33" s="19">
        <f t="shared" ref="BG33:BG62" si="126">ROUND((I33/5/365*31),2)</f>
        <v>32.1</v>
      </c>
      <c r="BH33" s="19">
        <f t="shared" ref="BH33:BH62" si="127">ROUND((I33/5/365*30),2)</f>
        <v>31.07</v>
      </c>
      <c r="BI33" s="19">
        <f t="shared" ref="BI33:BI62" si="128">ROUND((I33/5/365*31),2)</f>
        <v>32.1</v>
      </c>
      <c r="BJ33" s="19">
        <f t="shared" ref="BJ33:BJ62" si="129">ROUND((I33/5/365*30),2)</f>
        <v>31.07</v>
      </c>
      <c r="BK33" s="19">
        <f t="shared" ref="BK33:BK62" si="130">ROUND((I33/5/365*31),2)</f>
        <v>32.1</v>
      </c>
      <c r="BL33" s="19">
        <f t="shared" ref="BL33:BL68" si="131">SUM(AZ33:BK33)</f>
        <v>377.98</v>
      </c>
      <c r="BM33" s="19">
        <f t="shared" ref="BM33:BM68" si="132">ROUND((AY33+BL33),2)</f>
        <v>773.57</v>
      </c>
      <c r="BN33" s="19">
        <f t="shared" ref="BN33:BN68" si="133">ROUND((I33/5/365*31),2)</f>
        <v>32.1</v>
      </c>
      <c r="BO33" s="19">
        <f t="shared" ref="BO33:BO68" si="134">ROUND((I33/5/365*28),2)</f>
        <v>29</v>
      </c>
      <c r="BP33" s="19">
        <f t="shared" ref="BP33:BP68" si="135">ROUND((I33/5/365*31),2)</f>
        <v>32.1</v>
      </c>
      <c r="BQ33" s="19">
        <f t="shared" ref="BQ33:BQ68" si="136">ROUND((I33/5/365*30),2)</f>
        <v>31.07</v>
      </c>
      <c r="BR33" s="19">
        <f t="shared" ref="BR33:BR68" si="137">ROUND((I33/5/365*31),2)</f>
        <v>32.1</v>
      </c>
      <c r="BS33" s="19">
        <f t="shared" ref="BS33:BS68" si="138">ROUND((I33/5/365*30),2)</f>
        <v>31.07</v>
      </c>
      <c r="BT33" s="19">
        <f t="shared" ref="BT33:BT68" si="139">ROUND((I33/5/365*31),2)</f>
        <v>32.1</v>
      </c>
      <c r="BU33" s="19">
        <f t="shared" ref="BU33:BU68" si="140">ROUND((I33/5/365*31),2)</f>
        <v>32.1</v>
      </c>
      <c r="BV33" s="19">
        <f t="shared" ref="BV33:BV68" si="141">ROUND((I33/5/365*30),2)</f>
        <v>31.07</v>
      </c>
      <c r="BW33" s="19">
        <f t="shared" ref="BW33:BW68" si="142">ROUND((I33/5/365*31),2)</f>
        <v>32.1</v>
      </c>
      <c r="BX33" s="19">
        <f t="shared" ref="BX33:BX69" si="143">ROUND((I33/5/365*30),2)</f>
        <v>31.07</v>
      </c>
      <c r="BY33" s="19">
        <f t="shared" ref="BY33:BY71" si="144">ROUND((I33/5/365*31),2)</f>
        <v>32.1</v>
      </c>
      <c r="BZ33" s="19">
        <f t="shared" ref="BZ33:BZ66" si="145">SUM(BN33:BY33)</f>
        <v>377.98</v>
      </c>
      <c r="CA33" s="19">
        <f t="shared" ref="CA33:CA71" si="146">ROUND((BM33+BZ33),2)</f>
        <v>1151.55</v>
      </c>
      <c r="CB33" s="19">
        <f t="shared" ref="CB33:CB71" si="147">ROUND((I33/5/365*31),2)</f>
        <v>32.1</v>
      </c>
      <c r="CC33" s="19">
        <f t="shared" ref="CC33:CC71" si="148">ROUND((I33/5/365*29),2)</f>
        <v>30.03</v>
      </c>
      <c r="CD33" s="19">
        <f t="shared" ref="CD33:CD71" si="149">ROUND((I33/5/365*31),2)</f>
        <v>32.1</v>
      </c>
      <c r="CE33" s="19">
        <f t="shared" ref="CE33:CE71" si="150">ROUND((I33/5/365*30),2)</f>
        <v>31.07</v>
      </c>
      <c r="CF33" s="19">
        <f t="shared" ref="CF33:CF71" si="151">ROUND((I33/5/365*31),2)</f>
        <v>32.1</v>
      </c>
      <c r="CG33" s="19">
        <f t="shared" ref="CG33:CG78" si="152">ROUND((I33/5/365*30),2)</f>
        <v>31.07</v>
      </c>
      <c r="CH33" s="19">
        <f t="shared" ref="CH33:CH78" si="153">ROUND((I33/5/365*31),2)</f>
        <v>32.1</v>
      </c>
      <c r="CI33" s="19">
        <f t="shared" ref="CI33:CI78" si="154">ROUND((I33/5/365*31),2)</f>
        <v>32.1</v>
      </c>
      <c r="CJ33" s="19">
        <f t="shared" ref="CJ33:CJ82" si="155">ROUND((I33/5/365*30),2)</f>
        <v>31.07</v>
      </c>
      <c r="CK33" s="19">
        <f t="shared" ref="CK33:CK82" si="156">ROUND((I33/5/365*31),2)</f>
        <v>32.1</v>
      </c>
      <c r="CL33" s="19">
        <f t="shared" ref="CL33:CL82" si="157">ROUND((I33/5/365*30),2)</f>
        <v>31.07</v>
      </c>
      <c r="CM33" s="19">
        <f>ROUND((I33/5/365*31),2)</f>
        <v>32.1</v>
      </c>
      <c r="CN33" s="19">
        <f t="shared" ref="CN33:CN90" si="158">SUM(CB33:CM33)</f>
        <v>379.01000000000005</v>
      </c>
      <c r="CO33" s="156">
        <f t="shared" ref="CO33:CO90" si="159">ROUND((CA33+CN33),2)</f>
        <v>1530.56</v>
      </c>
      <c r="CP33" s="19">
        <f>ROUND((I33/5/365*31),2)</f>
        <v>32.1</v>
      </c>
      <c r="CQ33" s="19">
        <f t="shared" ref="CQ33:CQ90" si="160">ROUND((I33/5/365*28),2)</f>
        <v>29</v>
      </c>
      <c r="CR33" s="19">
        <f>ROUND((I33/5/365*31),2)</f>
        <v>32.1</v>
      </c>
      <c r="CS33" s="19">
        <f>ROUND((I33/5/365*30),2)</f>
        <v>31.07</v>
      </c>
      <c r="CT33" s="157">
        <f>ROUND((I33/5/365*31),2)</f>
        <v>32.1</v>
      </c>
      <c r="CU33" s="19">
        <f>ROUND((I33/5/365*30),2)</f>
        <v>31.07</v>
      </c>
      <c r="CV33" s="19">
        <f>ROUND((I33/5/365*31),2)</f>
        <v>32.1</v>
      </c>
      <c r="CW33" s="19"/>
      <c r="CX33" s="19"/>
      <c r="CY33" s="19"/>
      <c r="CZ33" s="19"/>
      <c r="DA33" s="19"/>
      <c r="DB33" s="93">
        <f t="shared" ref="DB33:DB64" si="161">SUM(CP33:DA33)</f>
        <v>219.54</v>
      </c>
      <c r="DC33" s="19">
        <f t="shared" ref="DC33:DC89" si="162">ROUND((CO33+CP33+CQ33+CR33+CS33+CT33+CU33+CV33+CW33+CY33+CZ33+CY33+DA33),2)</f>
        <v>1750.1</v>
      </c>
      <c r="DD33" s="19">
        <f t="shared" ref="DD33:DD89" si="163">SUM(G33-DC33)</f>
        <v>349.90000000000009</v>
      </c>
    </row>
    <row r="34" spans="2:108" ht="33" x14ac:dyDescent="0.2">
      <c r="B34" s="159">
        <v>41257</v>
      </c>
      <c r="C34" s="30" t="s">
        <v>108</v>
      </c>
      <c r="D34" s="38" t="s">
        <v>112</v>
      </c>
      <c r="E34" s="160" t="s">
        <v>113</v>
      </c>
      <c r="F34" s="160" t="s">
        <v>114</v>
      </c>
      <c r="G34" s="19">
        <v>2100</v>
      </c>
      <c r="H34" s="19">
        <f t="shared" si="100"/>
        <v>210</v>
      </c>
      <c r="I34" s="19">
        <f t="shared" si="101"/>
        <v>1890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>
        <f t="shared" si="102"/>
        <v>0</v>
      </c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>
        <f>ROUND((I34/5/365*17),2)</f>
        <v>17.61</v>
      </c>
      <c r="AJ34" s="19">
        <f t="shared" si="103"/>
        <v>17.61</v>
      </c>
      <c r="AK34" s="19">
        <f t="shared" si="104"/>
        <v>17.61</v>
      </c>
      <c r="AL34" s="19">
        <f t="shared" si="105"/>
        <v>32.1</v>
      </c>
      <c r="AM34" s="19">
        <f t="shared" si="106"/>
        <v>29</v>
      </c>
      <c r="AN34" s="19">
        <f t="shared" si="107"/>
        <v>32.1</v>
      </c>
      <c r="AO34" s="19">
        <f t="shared" si="108"/>
        <v>31.07</v>
      </c>
      <c r="AP34" s="19">
        <f t="shared" si="109"/>
        <v>32.1</v>
      </c>
      <c r="AQ34" s="19">
        <f t="shared" si="110"/>
        <v>31.07</v>
      </c>
      <c r="AR34" s="19">
        <f t="shared" si="111"/>
        <v>32.1</v>
      </c>
      <c r="AS34" s="19">
        <f t="shared" si="112"/>
        <v>32.1</v>
      </c>
      <c r="AT34" s="19">
        <f t="shared" si="113"/>
        <v>31.07</v>
      </c>
      <c r="AU34" s="19">
        <f t="shared" si="114"/>
        <v>32.1</v>
      </c>
      <c r="AV34" s="19">
        <f t="shared" si="115"/>
        <v>31.07</v>
      </c>
      <c r="AW34" s="19">
        <f t="shared" si="116"/>
        <v>32.1</v>
      </c>
      <c r="AX34" s="19">
        <f t="shared" si="117"/>
        <v>377.98</v>
      </c>
      <c r="AY34" s="19">
        <f t="shared" si="118"/>
        <v>395.59</v>
      </c>
      <c r="AZ34" s="19">
        <f t="shared" si="119"/>
        <v>32.1</v>
      </c>
      <c r="BA34" s="19">
        <f t="shared" si="120"/>
        <v>29</v>
      </c>
      <c r="BB34" s="19">
        <f t="shared" si="121"/>
        <v>32.1</v>
      </c>
      <c r="BC34" s="19">
        <f t="shared" si="122"/>
        <v>31.07</v>
      </c>
      <c r="BD34" s="19">
        <f t="shared" si="123"/>
        <v>32.1</v>
      </c>
      <c r="BE34" s="19">
        <f t="shared" si="124"/>
        <v>31.07</v>
      </c>
      <c r="BF34" s="19">
        <f t="shared" si="125"/>
        <v>32.1</v>
      </c>
      <c r="BG34" s="19">
        <f t="shared" si="126"/>
        <v>32.1</v>
      </c>
      <c r="BH34" s="19">
        <f t="shared" si="127"/>
        <v>31.07</v>
      </c>
      <c r="BI34" s="19">
        <f t="shared" si="128"/>
        <v>32.1</v>
      </c>
      <c r="BJ34" s="19">
        <f t="shared" si="129"/>
        <v>31.07</v>
      </c>
      <c r="BK34" s="19">
        <f t="shared" si="130"/>
        <v>32.1</v>
      </c>
      <c r="BL34" s="19">
        <f t="shared" si="131"/>
        <v>377.98</v>
      </c>
      <c r="BM34" s="19">
        <f t="shared" si="132"/>
        <v>773.57</v>
      </c>
      <c r="BN34" s="19">
        <f t="shared" si="133"/>
        <v>32.1</v>
      </c>
      <c r="BO34" s="19">
        <f t="shared" si="134"/>
        <v>29</v>
      </c>
      <c r="BP34" s="19">
        <f t="shared" si="135"/>
        <v>32.1</v>
      </c>
      <c r="BQ34" s="19">
        <f t="shared" si="136"/>
        <v>31.07</v>
      </c>
      <c r="BR34" s="19">
        <f t="shared" si="137"/>
        <v>32.1</v>
      </c>
      <c r="BS34" s="19">
        <f t="shared" si="138"/>
        <v>31.07</v>
      </c>
      <c r="BT34" s="19">
        <f t="shared" si="139"/>
        <v>32.1</v>
      </c>
      <c r="BU34" s="19">
        <f t="shared" si="140"/>
        <v>32.1</v>
      </c>
      <c r="BV34" s="19">
        <f t="shared" si="141"/>
        <v>31.07</v>
      </c>
      <c r="BW34" s="19">
        <f t="shared" si="142"/>
        <v>32.1</v>
      </c>
      <c r="BX34" s="19">
        <f t="shared" si="143"/>
        <v>31.07</v>
      </c>
      <c r="BY34" s="19">
        <f t="shared" si="144"/>
        <v>32.1</v>
      </c>
      <c r="BZ34" s="19">
        <f t="shared" si="145"/>
        <v>377.98</v>
      </c>
      <c r="CA34" s="19">
        <f t="shared" si="146"/>
        <v>1151.55</v>
      </c>
      <c r="CB34" s="19">
        <f t="shared" si="147"/>
        <v>32.1</v>
      </c>
      <c r="CC34" s="19">
        <f t="shared" si="148"/>
        <v>30.03</v>
      </c>
      <c r="CD34" s="19">
        <f t="shared" si="149"/>
        <v>32.1</v>
      </c>
      <c r="CE34" s="19">
        <f t="shared" si="150"/>
        <v>31.07</v>
      </c>
      <c r="CF34" s="19">
        <f t="shared" si="151"/>
        <v>32.1</v>
      </c>
      <c r="CG34" s="19">
        <f t="shared" si="152"/>
        <v>31.07</v>
      </c>
      <c r="CH34" s="19">
        <f t="shared" si="153"/>
        <v>32.1</v>
      </c>
      <c r="CI34" s="19">
        <f t="shared" si="154"/>
        <v>32.1</v>
      </c>
      <c r="CJ34" s="19">
        <f t="shared" si="155"/>
        <v>31.07</v>
      </c>
      <c r="CK34" s="19">
        <f t="shared" si="156"/>
        <v>32.1</v>
      </c>
      <c r="CL34" s="19">
        <f t="shared" si="157"/>
        <v>31.07</v>
      </c>
      <c r="CM34" s="19">
        <f t="shared" ref="CM34:CM82" si="164">ROUND((I34/5/365*31),2)</f>
        <v>32.1</v>
      </c>
      <c r="CN34" s="19">
        <f t="shared" si="158"/>
        <v>379.01000000000005</v>
      </c>
      <c r="CO34" s="156">
        <f t="shared" si="159"/>
        <v>1530.56</v>
      </c>
      <c r="CP34" s="19">
        <f t="shared" ref="CP34:CP90" si="165">ROUND((I34/5/365*31),2)</f>
        <v>32.1</v>
      </c>
      <c r="CQ34" s="19">
        <f t="shared" si="160"/>
        <v>29</v>
      </c>
      <c r="CR34" s="19">
        <f t="shared" ref="CR34:CR90" si="166">ROUND((I34/5/365*31),2)</f>
        <v>32.1</v>
      </c>
      <c r="CS34" s="19">
        <f t="shared" ref="CS34:CS90" si="167">ROUND((I34/5/365*30),2)</f>
        <v>31.07</v>
      </c>
      <c r="CT34" s="157">
        <f t="shared" ref="CT34:CT90" si="168">ROUND((I34/5/365*31),2)</f>
        <v>32.1</v>
      </c>
      <c r="CU34" s="19">
        <f t="shared" ref="CU34:CU91" si="169">ROUND((I34/5/365*30),2)</f>
        <v>31.07</v>
      </c>
      <c r="CV34" s="19">
        <f t="shared" ref="CV34:CV91" si="170">ROUND((I34/5/365*31),2)</f>
        <v>32.1</v>
      </c>
      <c r="CW34" s="19"/>
      <c r="CX34" s="19"/>
      <c r="CY34" s="19"/>
      <c r="CZ34" s="19"/>
      <c r="DA34" s="19"/>
      <c r="DB34" s="93">
        <f t="shared" si="161"/>
        <v>219.54</v>
      </c>
      <c r="DC34" s="19">
        <f t="shared" si="162"/>
        <v>1750.1</v>
      </c>
      <c r="DD34" s="19">
        <f t="shared" si="163"/>
        <v>349.90000000000009</v>
      </c>
    </row>
    <row r="35" spans="2:108" ht="33" x14ac:dyDescent="0.2">
      <c r="B35" s="159">
        <v>41257</v>
      </c>
      <c r="C35" s="39" t="s">
        <v>115</v>
      </c>
      <c r="D35" s="39" t="s">
        <v>116</v>
      </c>
      <c r="E35" s="160" t="s">
        <v>117</v>
      </c>
      <c r="F35" s="160" t="s">
        <v>118</v>
      </c>
      <c r="G35" s="19">
        <v>1089</v>
      </c>
      <c r="H35" s="19">
        <f t="shared" si="100"/>
        <v>108.9</v>
      </c>
      <c r="I35" s="19">
        <f t="shared" si="101"/>
        <v>980.1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>
        <f t="shared" si="102"/>
        <v>0</v>
      </c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>
        <f>ROUND((I35/5/365*17),2)</f>
        <v>9.1300000000000008</v>
      </c>
      <c r="AJ35" s="19">
        <f t="shared" si="103"/>
        <v>9.1300000000000008</v>
      </c>
      <c r="AK35" s="19">
        <f t="shared" si="104"/>
        <v>9.1300000000000008</v>
      </c>
      <c r="AL35" s="19">
        <f t="shared" si="105"/>
        <v>16.649999999999999</v>
      </c>
      <c r="AM35" s="19">
        <f t="shared" si="106"/>
        <v>15.04</v>
      </c>
      <c r="AN35" s="19">
        <f t="shared" si="107"/>
        <v>16.649999999999999</v>
      </c>
      <c r="AO35" s="19">
        <f t="shared" si="108"/>
        <v>16.11</v>
      </c>
      <c r="AP35" s="19">
        <f t="shared" si="109"/>
        <v>16.649999999999999</v>
      </c>
      <c r="AQ35" s="19">
        <f t="shared" si="110"/>
        <v>16.11</v>
      </c>
      <c r="AR35" s="19">
        <f t="shared" si="111"/>
        <v>16.649999999999999</v>
      </c>
      <c r="AS35" s="19">
        <f t="shared" si="112"/>
        <v>16.649999999999999</v>
      </c>
      <c r="AT35" s="19">
        <f t="shared" si="113"/>
        <v>16.11</v>
      </c>
      <c r="AU35" s="19">
        <f t="shared" si="114"/>
        <v>16.649999999999999</v>
      </c>
      <c r="AV35" s="19">
        <f t="shared" si="115"/>
        <v>16.11</v>
      </c>
      <c r="AW35" s="19">
        <f t="shared" si="116"/>
        <v>16.649999999999999</v>
      </c>
      <c r="AX35" s="19">
        <f t="shared" si="117"/>
        <v>196.03</v>
      </c>
      <c r="AY35" s="19">
        <f t="shared" si="118"/>
        <v>205.16</v>
      </c>
      <c r="AZ35" s="19">
        <f t="shared" si="119"/>
        <v>16.649999999999999</v>
      </c>
      <c r="BA35" s="19">
        <f t="shared" si="120"/>
        <v>15.04</v>
      </c>
      <c r="BB35" s="19">
        <f t="shared" si="121"/>
        <v>16.649999999999999</v>
      </c>
      <c r="BC35" s="19">
        <f t="shared" si="122"/>
        <v>16.11</v>
      </c>
      <c r="BD35" s="19">
        <f t="shared" si="123"/>
        <v>16.649999999999999</v>
      </c>
      <c r="BE35" s="19">
        <f t="shared" si="124"/>
        <v>16.11</v>
      </c>
      <c r="BF35" s="19">
        <f t="shared" si="125"/>
        <v>16.649999999999999</v>
      </c>
      <c r="BG35" s="19">
        <f t="shared" si="126"/>
        <v>16.649999999999999</v>
      </c>
      <c r="BH35" s="19">
        <f t="shared" si="127"/>
        <v>16.11</v>
      </c>
      <c r="BI35" s="19">
        <f t="shared" si="128"/>
        <v>16.649999999999999</v>
      </c>
      <c r="BJ35" s="19">
        <f t="shared" si="129"/>
        <v>16.11</v>
      </c>
      <c r="BK35" s="19">
        <f t="shared" si="130"/>
        <v>16.649999999999999</v>
      </c>
      <c r="BL35" s="19">
        <f t="shared" si="131"/>
        <v>196.03</v>
      </c>
      <c r="BM35" s="19">
        <f t="shared" si="132"/>
        <v>401.19</v>
      </c>
      <c r="BN35" s="19">
        <f t="shared" si="133"/>
        <v>16.649999999999999</v>
      </c>
      <c r="BO35" s="19">
        <f t="shared" si="134"/>
        <v>15.04</v>
      </c>
      <c r="BP35" s="19">
        <f t="shared" si="135"/>
        <v>16.649999999999999</v>
      </c>
      <c r="BQ35" s="19">
        <f t="shared" si="136"/>
        <v>16.11</v>
      </c>
      <c r="BR35" s="19">
        <f t="shared" si="137"/>
        <v>16.649999999999999</v>
      </c>
      <c r="BS35" s="19">
        <f t="shared" si="138"/>
        <v>16.11</v>
      </c>
      <c r="BT35" s="19">
        <f t="shared" si="139"/>
        <v>16.649999999999999</v>
      </c>
      <c r="BU35" s="19">
        <f t="shared" si="140"/>
        <v>16.649999999999999</v>
      </c>
      <c r="BV35" s="19">
        <f t="shared" si="141"/>
        <v>16.11</v>
      </c>
      <c r="BW35" s="19">
        <f t="shared" si="142"/>
        <v>16.649999999999999</v>
      </c>
      <c r="BX35" s="19">
        <f t="shared" si="143"/>
        <v>16.11</v>
      </c>
      <c r="BY35" s="19">
        <f t="shared" si="144"/>
        <v>16.649999999999999</v>
      </c>
      <c r="BZ35" s="19">
        <f t="shared" si="145"/>
        <v>196.03</v>
      </c>
      <c r="CA35" s="19">
        <f t="shared" si="146"/>
        <v>597.22</v>
      </c>
      <c r="CB35" s="19">
        <f t="shared" si="147"/>
        <v>16.649999999999999</v>
      </c>
      <c r="CC35" s="19">
        <f t="shared" si="148"/>
        <v>15.57</v>
      </c>
      <c r="CD35" s="19">
        <f t="shared" si="149"/>
        <v>16.649999999999999</v>
      </c>
      <c r="CE35" s="19">
        <f t="shared" si="150"/>
        <v>16.11</v>
      </c>
      <c r="CF35" s="19">
        <f t="shared" si="151"/>
        <v>16.649999999999999</v>
      </c>
      <c r="CG35" s="19">
        <f t="shared" si="152"/>
        <v>16.11</v>
      </c>
      <c r="CH35" s="19">
        <f t="shared" si="153"/>
        <v>16.649999999999999</v>
      </c>
      <c r="CI35" s="19">
        <f t="shared" si="154"/>
        <v>16.649999999999999</v>
      </c>
      <c r="CJ35" s="19">
        <f t="shared" si="155"/>
        <v>16.11</v>
      </c>
      <c r="CK35" s="19">
        <f t="shared" si="156"/>
        <v>16.649999999999999</v>
      </c>
      <c r="CL35" s="19">
        <f t="shared" si="157"/>
        <v>16.11</v>
      </c>
      <c r="CM35" s="19">
        <f t="shared" si="164"/>
        <v>16.649999999999999</v>
      </c>
      <c r="CN35" s="19">
        <f t="shared" si="158"/>
        <v>196.55999999999997</v>
      </c>
      <c r="CO35" s="156">
        <f t="shared" si="159"/>
        <v>793.78</v>
      </c>
      <c r="CP35" s="19">
        <f t="shared" si="165"/>
        <v>16.649999999999999</v>
      </c>
      <c r="CQ35" s="19">
        <f t="shared" si="160"/>
        <v>15.04</v>
      </c>
      <c r="CR35" s="19">
        <f t="shared" si="166"/>
        <v>16.649999999999999</v>
      </c>
      <c r="CS35" s="19">
        <f t="shared" si="167"/>
        <v>16.11</v>
      </c>
      <c r="CT35" s="157">
        <f t="shared" si="168"/>
        <v>16.649999999999999</v>
      </c>
      <c r="CU35" s="19">
        <f t="shared" si="169"/>
        <v>16.11</v>
      </c>
      <c r="CV35" s="19">
        <f t="shared" si="170"/>
        <v>16.649999999999999</v>
      </c>
      <c r="CW35" s="19"/>
      <c r="CX35" s="19"/>
      <c r="CY35" s="19"/>
      <c r="CZ35" s="19"/>
      <c r="DA35" s="19"/>
      <c r="DB35" s="93">
        <f t="shared" si="161"/>
        <v>113.85999999999999</v>
      </c>
      <c r="DC35" s="19">
        <f t="shared" si="162"/>
        <v>907.64</v>
      </c>
      <c r="DD35" s="19">
        <f t="shared" si="163"/>
        <v>181.36</v>
      </c>
    </row>
    <row r="36" spans="2:108" ht="24.75" x14ac:dyDescent="0.2">
      <c r="B36" s="159">
        <v>41257</v>
      </c>
      <c r="C36" s="30" t="s">
        <v>119</v>
      </c>
      <c r="D36" s="30" t="s">
        <v>120</v>
      </c>
      <c r="E36" s="160" t="s">
        <v>117</v>
      </c>
      <c r="F36" s="160" t="s">
        <v>121</v>
      </c>
      <c r="G36" s="19">
        <v>649</v>
      </c>
      <c r="H36" s="19">
        <f t="shared" si="100"/>
        <v>64.900000000000006</v>
      </c>
      <c r="I36" s="19">
        <f t="shared" si="101"/>
        <v>584.1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f t="shared" si="102"/>
        <v>0</v>
      </c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>
        <f>ROUND((I36/5/365*17),2)</f>
        <v>5.44</v>
      </c>
      <c r="AJ36" s="19">
        <f t="shared" si="103"/>
        <v>5.44</v>
      </c>
      <c r="AK36" s="19">
        <f t="shared" si="104"/>
        <v>5.44</v>
      </c>
      <c r="AL36" s="19">
        <f t="shared" si="105"/>
        <v>9.92</v>
      </c>
      <c r="AM36" s="19">
        <f t="shared" si="106"/>
        <v>8.9600000000000009</v>
      </c>
      <c r="AN36" s="19">
        <f t="shared" si="107"/>
        <v>9.92</v>
      </c>
      <c r="AO36" s="19">
        <f t="shared" si="108"/>
        <v>9.6</v>
      </c>
      <c r="AP36" s="19">
        <f t="shared" si="109"/>
        <v>9.92</v>
      </c>
      <c r="AQ36" s="19">
        <f t="shared" si="110"/>
        <v>9.6</v>
      </c>
      <c r="AR36" s="19">
        <f t="shared" si="111"/>
        <v>9.92</v>
      </c>
      <c r="AS36" s="19">
        <f t="shared" si="112"/>
        <v>9.92</v>
      </c>
      <c r="AT36" s="19">
        <f t="shared" si="113"/>
        <v>9.6</v>
      </c>
      <c r="AU36" s="19">
        <f t="shared" si="114"/>
        <v>9.92</v>
      </c>
      <c r="AV36" s="19">
        <f t="shared" si="115"/>
        <v>9.6</v>
      </c>
      <c r="AW36" s="19">
        <f t="shared" si="116"/>
        <v>9.92</v>
      </c>
      <c r="AX36" s="19">
        <f t="shared" si="117"/>
        <v>116.8</v>
      </c>
      <c r="AY36" s="19">
        <f t="shared" si="118"/>
        <v>122.24</v>
      </c>
      <c r="AZ36" s="19">
        <f t="shared" si="119"/>
        <v>9.92</v>
      </c>
      <c r="BA36" s="19">
        <f t="shared" si="120"/>
        <v>8.9600000000000009</v>
      </c>
      <c r="BB36" s="19">
        <f t="shared" si="121"/>
        <v>9.92</v>
      </c>
      <c r="BC36" s="19">
        <f t="shared" si="122"/>
        <v>9.6</v>
      </c>
      <c r="BD36" s="19">
        <f t="shared" si="123"/>
        <v>9.92</v>
      </c>
      <c r="BE36" s="19">
        <f t="shared" si="124"/>
        <v>9.6</v>
      </c>
      <c r="BF36" s="19">
        <f t="shared" si="125"/>
        <v>9.92</v>
      </c>
      <c r="BG36" s="19">
        <f t="shared" si="126"/>
        <v>9.92</v>
      </c>
      <c r="BH36" s="19">
        <f t="shared" si="127"/>
        <v>9.6</v>
      </c>
      <c r="BI36" s="19">
        <f t="shared" si="128"/>
        <v>9.92</v>
      </c>
      <c r="BJ36" s="19">
        <f t="shared" si="129"/>
        <v>9.6</v>
      </c>
      <c r="BK36" s="19">
        <f t="shared" si="130"/>
        <v>9.92</v>
      </c>
      <c r="BL36" s="19">
        <f t="shared" si="131"/>
        <v>116.8</v>
      </c>
      <c r="BM36" s="19">
        <f t="shared" si="132"/>
        <v>239.04</v>
      </c>
      <c r="BN36" s="19">
        <f t="shared" si="133"/>
        <v>9.92</v>
      </c>
      <c r="BO36" s="19">
        <f t="shared" si="134"/>
        <v>8.9600000000000009</v>
      </c>
      <c r="BP36" s="19">
        <f t="shared" si="135"/>
        <v>9.92</v>
      </c>
      <c r="BQ36" s="19">
        <f t="shared" si="136"/>
        <v>9.6</v>
      </c>
      <c r="BR36" s="19">
        <f t="shared" si="137"/>
        <v>9.92</v>
      </c>
      <c r="BS36" s="19">
        <f t="shared" si="138"/>
        <v>9.6</v>
      </c>
      <c r="BT36" s="19">
        <f t="shared" si="139"/>
        <v>9.92</v>
      </c>
      <c r="BU36" s="19">
        <f t="shared" si="140"/>
        <v>9.92</v>
      </c>
      <c r="BV36" s="19">
        <f t="shared" si="141"/>
        <v>9.6</v>
      </c>
      <c r="BW36" s="19">
        <f t="shared" si="142"/>
        <v>9.92</v>
      </c>
      <c r="BX36" s="19">
        <f t="shared" si="143"/>
        <v>9.6</v>
      </c>
      <c r="BY36" s="19">
        <f t="shared" si="144"/>
        <v>9.92</v>
      </c>
      <c r="BZ36" s="19">
        <f t="shared" si="145"/>
        <v>116.8</v>
      </c>
      <c r="CA36" s="19">
        <f t="shared" si="146"/>
        <v>355.84</v>
      </c>
      <c r="CB36" s="19">
        <f t="shared" si="147"/>
        <v>9.92</v>
      </c>
      <c r="CC36" s="19">
        <f t="shared" si="148"/>
        <v>9.2799999999999994</v>
      </c>
      <c r="CD36" s="19">
        <f t="shared" si="149"/>
        <v>9.92</v>
      </c>
      <c r="CE36" s="19">
        <f t="shared" si="150"/>
        <v>9.6</v>
      </c>
      <c r="CF36" s="19">
        <f t="shared" si="151"/>
        <v>9.92</v>
      </c>
      <c r="CG36" s="19">
        <f t="shared" si="152"/>
        <v>9.6</v>
      </c>
      <c r="CH36" s="19">
        <f t="shared" si="153"/>
        <v>9.92</v>
      </c>
      <c r="CI36" s="19">
        <f t="shared" si="154"/>
        <v>9.92</v>
      </c>
      <c r="CJ36" s="19">
        <f t="shared" si="155"/>
        <v>9.6</v>
      </c>
      <c r="CK36" s="19">
        <f t="shared" si="156"/>
        <v>9.92</v>
      </c>
      <c r="CL36" s="19">
        <f t="shared" si="157"/>
        <v>9.6</v>
      </c>
      <c r="CM36" s="19">
        <f t="shared" si="164"/>
        <v>9.92</v>
      </c>
      <c r="CN36" s="19">
        <f t="shared" si="158"/>
        <v>117.11999999999999</v>
      </c>
      <c r="CO36" s="156">
        <f t="shared" si="159"/>
        <v>472.96</v>
      </c>
      <c r="CP36" s="19">
        <f t="shared" si="165"/>
        <v>9.92</v>
      </c>
      <c r="CQ36" s="19">
        <f t="shared" si="160"/>
        <v>8.9600000000000009</v>
      </c>
      <c r="CR36" s="19">
        <f t="shared" si="166"/>
        <v>9.92</v>
      </c>
      <c r="CS36" s="19">
        <f t="shared" si="167"/>
        <v>9.6</v>
      </c>
      <c r="CT36" s="157">
        <f t="shared" si="168"/>
        <v>9.92</v>
      </c>
      <c r="CU36" s="19">
        <f t="shared" si="169"/>
        <v>9.6</v>
      </c>
      <c r="CV36" s="19">
        <f t="shared" si="170"/>
        <v>9.92</v>
      </c>
      <c r="CW36" s="19"/>
      <c r="CX36" s="19"/>
      <c r="CY36" s="19"/>
      <c r="CZ36" s="19"/>
      <c r="DA36" s="19"/>
      <c r="DB36" s="93">
        <f t="shared" si="161"/>
        <v>67.84</v>
      </c>
      <c r="DC36" s="19">
        <f t="shared" si="162"/>
        <v>540.79999999999995</v>
      </c>
      <c r="DD36" s="19">
        <f t="shared" si="163"/>
        <v>108.20000000000005</v>
      </c>
    </row>
    <row r="37" spans="2:108" ht="57.75" x14ac:dyDescent="0.2">
      <c r="B37" s="159">
        <v>41262</v>
      </c>
      <c r="C37" s="30" t="s">
        <v>108</v>
      </c>
      <c r="D37" s="38" t="s">
        <v>122</v>
      </c>
      <c r="E37" s="160" t="s">
        <v>123</v>
      </c>
      <c r="F37" s="160" t="s">
        <v>124</v>
      </c>
      <c r="G37" s="19">
        <v>1990</v>
      </c>
      <c r="H37" s="19">
        <f t="shared" si="100"/>
        <v>199</v>
      </c>
      <c r="I37" s="19">
        <f t="shared" si="101"/>
        <v>1791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>
        <f t="shared" si="102"/>
        <v>0</v>
      </c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>
        <f t="shared" ref="AI37:AI48" si="171">ROUND((I37/5/365*12),2)</f>
        <v>11.78</v>
      </c>
      <c r="AJ37" s="19">
        <f t="shared" si="103"/>
        <v>11.78</v>
      </c>
      <c r="AK37" s="19">
        <f t="shared" si="104"/>
        <v>11.78</v>
      </c>
      <c r="AL37" s="19">
        <f t="shared" si="105"/>
        <v>30.42</v>
      </c>
      <c r="AM37" s="19">
        <f t="shared" si="106"/>
        <v>27.48</v>
      </c>
      <c r="AN37" s="19">
        <f t="shared" si="107"/>
        <v>30.42</v>
      </c>
      <c r="AO37" s="19">
        <f t="shared" si="108"/>
        <v>29.44</v>
      </c>
      <c r="AP37" s="19">
        <f t="shared" si="109"/>
        <v>30.42</v>
      </c>
      <c r="AQ37" s="19">
        <f t="shared" si="110"/>
        <v>29.44</v>
      </c>
      <c r="AR37" s="19">
        <f t="shared" si="111"/>
        <v>30.42</v>
      </c>
      <c r="AS37" s="19">
        <f t="shared" si="112"/>
        <v>30.42</v>
      </c>
      <c r="AT37" s="19">
        <f t="shared" si="113"/>
        <v>29.44</v>
      </c>
      <c r="AU37" s="19">
        <f t="shared" si="114"/>
        <v>30.42</v>
      </c>
      <c r="AV37" s="19">
        <f t="shared" si="115"/>
        <v>29.44</v>
      </c>
      <c r="AW37" s="19">
        <f t="shared" si="116"/>
        <v>30.42</v>
      </c>
      <c r="AX37" s="19">
        <f t="shared" si="117"/>
        <v>358.18000000000006</v>
      </c>
      <c r="AY37" s="19">
        <f t="shared" si="118"/>
        <v>369.96</v>
      </c>
      <c r="AZ37" s="19">
        <f t="shared" si="119"/>
        <v>30.42</v>
      </c>
      <c r="BA37" s="19">
        <f t="shared" si="120"/>
        <v>27.48</v>
      </c>
      <c r="BB37" s="19">
        <f t="shared" si="121"/>
        <v>30.42</v>
      </c>
      <c r="BC37" s="19">
        <f t="shared" si="122"/>
        <v>29.44</v>
      </c>
      <c r="BD37" s="19">
        <f t="shared" si="123"/>
        <v>30.42</v>
      </c>
      <c r="BE37" s="19">
        <f t="shared" si="124"/>
        <v>29.44</v>
      </c>
      <c r="BF37" s="19">
        <f t="shared" si="125"/>
        <v>30.42</v>
      </c>
      <c r="BG37" s="19">
        <f t="shared" si="126"/>
        <v>30.42</v>
      </c>
      <c r="BH37" s="19">
        <f t="shared" si="127"/>
        <v>29.44</v>
      </c>
      <c r="BI37" s="19">
        <f t="shared" si="128"/>
        <v>30.42</v>
      </c>
      <c r="BJ37" s="19">
        <f t="shared" si="129"/>
        <v>29.44</v>
      </c>
      <c r="BK37" s="19">
        <f t="shared" si="130"/>
        <v>30.42</v>
      </c>
      <c r="BL37" s="19">
        <f t="shared" si="131"/>
        <v>358.18000000000006</v>
      </c>
      <c r="BM37" s="19">
        <f t="shared" si="132"/>
        <v>728.14</v>
      </c>
      <c r="BN37" s="19">
        <f t="shared" si="133"/>
        <v>30.42</v>
      </c>
      <c r="BO37" s="19">
        <f t="shared" si="134"/>
        <v>27.48</v>
      </c>
      <c r="BP37" s="19">
        <f t="shared" si="135"/>
        <v>30.42</v>
      </c>
      <c r="BQ37" s="19">
        <f t="shared" si="136"/>
        <v>29.44</v>
      </c>
      <c r="BR37" s="19">
        <f t="shared" si="137"/>
        <v>30.42</v>
      </c>
      <c r="BS37" s="19">
        <f t="shared" si="138"/>
        <v>29.44</v>
      </c>
      <c r="BT37" s="19">
        <f t="shared" si="139"/>
        <v>30.42</v>
      </c>
      <c r="BU37" s="19">
        <f t="shared" si="140"/>
        <v>30.42</v>
      </c>
      <c r="BV37" s="19">
        <f t="shared" si="141"/>
        <v>29.44</v>
      </c>
      <c r="BW37" s="19">
        <f t="shared" si="142"/>
        <v>30.42</v>
      </c>
      <c r="BX37" s="19">
        <f t="shared" si="143"/>
        <v>29.44</v>
      </c>
      <c r="BY37" s="19">
        <f t="shared" si="144"/>
        <v>30.42</v>
      </c>
      <c r="BZ37" s="19">
        <f t="shared" si="145"/>
        <v>358.18000000000006</v>
      </c>
      <c r="CA37" s="19">
        <f t="shared" si="146"/>
        <v>1086.32</v>
      </c>
      <c r="CB37" s="19">
        <f t="shared" si="147"/>
        <v>30.42</v>
      </c>
      <c r="CC37" s="19">
        <f t="shared" si="148"/>
        <v>28.46</v>
      </c>
      <c r="CD37" s="19">
        <f t="shared" si="149"/>
        <v>30.42</v>
      </c>
      <c r="CE37" s="19">
        <f t="shared" si="150"/>
        <v>29.44</v>
      </c>
      <c r="CF37" s="19">
        <f t="shared" si="151"/>
        <v>30.42</v>
      </c>
      <c r="CG37" s="19">
        <f t="shared" si="152"/>
        <v>29.44</v>
      </c>
      <c r="CH37" s="19">
        <f t="shared" si="153"/>
        <v>30.42</v>
      </c>
      <c r="CI37" s="19">
        <f t="shared" si="154"/>
        <v>30.42</v>
      </c>
      <c r="CJ37" s="19">
        <f t="shared" si="155"/>
        <v>29.44</v>
      </c>
      <c r="CK37" s="19">
        <f t="shared" si="156"/>
        <v>30.42</v>
      </c>
      <c r="CL37" s="19">
        <f t="shared" si="157"/>
        <v>29.44</v>
      </c>
      <c r="CM37" s="19">
        <f t="shared" si="164"/>
        <v>30.42</v>
      </c>
      <c r="CN37" s="19">
        <f t="shared" si="158"/>
        <v>359.16000000000008</v>
      </c>
      <c r="CO37" s="156">
        <f t="shared" si="159"/>
        <v>1445.48</v>
      </c>
      <c r="CP37" s="19">
        <f t="shared" si="165"/>
        <v>30.42</v>
      </c>
      <c r="CQ37" s="19">
        <f t="shared" si="160"/>
        <v>27.48</v>
      </c>
      <c r="CR37" s="19">
        <f t="shared" si="166"/>
        <v>30.42</v>
      </c>
      <c r="CS37" s="19">
        <f t="shared" si="167"/>
        <v>29.44</v>
      </c>
      <c r="CT37" s="157">
        <f t="shared" si="168"/>
        <v>30.42</v>
      </c>
      <c r="CU37" s="19">
        <f t="shared" si="169"/>
        <v>29.44</v>
      </c>
      <c r="CV37" s="19">
        <f t="shared" si="170"/>
        <v>30.42</v>
      </c>
      <c r="CW37" s="19"/>
      <c r="CX37" s="19"/>
      <c r="CY37" s="19"/>
      <c r="CZ37" s="19"/>
      <c r="DA37" s="19"/>
      <c r="DB37" s="93">
        <f t="shared" si="161"/>
        <v>208.04000000000002</v>
      </c>
      <c r="DC37" s="19">
        <f t="shared" si="162"/>
        <v>1653.52</v>
      </c>
      <c r="DD37" s="19">
        <f t="shared" si="163"/>
        <v>336.48</v>
      </c>
    </row>
    <row r="38" spans="2:108" ht="57.75" x14ac:dyDescent="0.2">
      <c r="B38" s="159">
        <v>41262</v>
      </c>
      <c r="C38" s="30" t="s">
        <v>108</v>
      </c>
      <c r="D38" s="38" t="s">
        <v>125</v>
      </c>
      <c r="E38" s="160" t="s">
        <v>126</v>
      </c>
      <c r="F38" s="160" t="s">
        <v>127</v>
      </c>
      <c r="G38" s="19">
        <v>1990</v>
      </c>
      <c r="H38" s="19">
        <f t="shared" si="100"/>
        <v>199</v>
      </c>
      <c r="I38" s="19">
        <f t="shared" si="101"/>
        <v>1791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>
        <f t="shared" si="102"/>
        <v>0</v>
      </c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>
        <f t="shared" si="171"/>
        <v>11.78</v>
      </c>
      <c r="AJ38" s="19">
        <f t="shared" si="103"/>
        <v>11.78</v>
      </c>
      <c r="AK38" s="19">
        <f t="shared" si="104"/>
        <v>11.78</v>
      </c>
      <c r="AL38" s="19">
        <f t="shared" si="105"/>
        <v>30.42</v>
      </c>
      <c r="AM38" s="19">
        <f t="shared" si="106"/>
        <v>27.48</v>
      </c>
      <c r="AN38" s="19">
        <f t="shared" si="107"/>
        <v>30.42</v>
      </c>
      <c r="AO38" s="19">
        <f t="shared" si="108"/>
        <v>29.44</v>
      </c>
      <c r="AP38" s="19">
        <f t="shared" si="109"/>
        <v>30.42</v>
      </c>
      <c r="AQ38" s="19">
        <f t="shared" si="110"/>
        <v>29.44</v>
      </c>
      <c r="AR38" s="19">
        <f t="shared" si="111"/>
        <v>30.42</v>
      </c>
      <c r="AS38" s="19">
        <f t="shared" si="112"/>
        <v>30.42</v>
      </c>
      <c r="AT38" s="19">
        <f t="shared" si="113"/>
        <v>29.44</v>
      </c>
      <c r="AU38" s="19">
        <f t="shared" si="114"/>
        <v>30.42</v>
      </c>
      <c r="AV38" s="19">
        <f t="shared" si="115"/>
        <v>29.44</v>
      </c>
      <c r="AW38" s="19">
        <f t="shared" si="116"/>
        <v>30.42</v>
      </c>
      <c r="AX38" s="19">
        <f t="shared" si="117"/>
        <v>358.18000000000006</v>
      </c>
      <c r="AY38" s="19">
        <f t="shared" si="118"/>
        <v>369.96</v>
      </c>
      <c r="AZ38" s="19">
        <f t="shared" si="119"/>
        <v>30.42</v>
      </c>
      <c r="BA38" s="19">
        <f t="shared" si="120"/>
        <v>27.48</v>
      </c>
      <c r="BB38" s="19">
        <f t="shared" si="121"/>
        <v>30.42</v>
      </c>
      <c r="BC38" s="19">
        <f t="shared" si="122"/>
        <v>29.44</v>
      </c>
      <c r="BD38" s="19">
        <f t="shared" si="123"/>
        <v>30.42</v>
      </c>
      <c r="BE38" s="19">
        <f t="shared" si="124"/>
        <v>29.44</v>
      </c>
      <c r="BF38" s="19">
        <f t="shared" si="125"/>
        <v>30.42</v>
      </c>
      <c r="BG38" s="19">
        <f t="shared" si="126"/>
        <v>30.42</v>
      </c>
      <c r="BH38" s="19">
        <f t="shared" si="127"/>
        <v>29.44</v>
      </c>
      <c r="BI38" s="19">
        <f t="shared" si="128"/>
        <v>30.42</v>
      </c>
      <c r="BJ38" s="19">
        <f t="shared" si="129"/>
        <v>29.44</v>
      </c>
      <c r="BK38" s="19">
        <f t="shared" si="130"/>
        <v>30.42</v>
      </c>
      <c r="BL38" s="19">
        <f t="shared" si="131"/>
        <v>358.18000000000006</v>
      </c>
      <c r="BM38" s="19">
        <f t="shared" si="132"/>
        <v>728.14</v>
      </c>
      <c r="BN38" s="19">
        <f t="shared" si="133"/>
        <v>30.42</v>
      </c>
      <c r="BO38" s="19">
        <f t="shared" si="134"/>
        <v>27.48</v>
      </c>
      <c r="BP38" s="19">
        <f t="shared" si="135"/>
        <v>30.42</v>
      </c>
      <c r="BQ38" s="19">
        <f t="shared" si="136"/>
        <v>29.44</v>
      </c>
      <c r="BR38" s="19">
        <f t="shared" si="137"/>
        <v>30.42</v>
      </c>
      <c r="BS38" s="19">
        <f t="shared" si="138"/>
        <v>29.44</v>
      </c>
      <c r="BT38" s="19">
        <f t="shared" si="139"/>
        <v>30.42</v>
      </c>
      <c r="BU38" s="19">
        <f t="shared" si="140"/>
        <v>30.42</v>
      </c>
      <c r="BV38" s="19">
        <f t="shared" si="141"/>
        <v>29.44</v>
      </c>
      <c r="BW38" s="19">
        <f t="shared" si="142"/>
        <v>30.42</v>
      </c>
      <c r="BX38" s="19">
        <f t="shared" si="143"/>
        <v>29.44</v>
      </c>
      <c r="BY38" s="19">
        <f t="shared" si="144"/>
        <v>30.42</v>
      </c>
      <c r="BZ38" s="19">
        <f t="shared" si="145"/>
        <v>358.18000000000006</v>
      </c>
      <c r="CA38" s="19">
        <f t="shared" si="146"/>
        <v>1086.32</v>
      </c>
      <c r="CB38" s="19">
        <f t="shared" si="147"/>
        <v>30.42</v>
      </c>
      <c r="CC38" s="19">
        <f t="shared" si="148"/>
        <v>28.46</v>
      </c>
      <c r="CD38" s="19">
        <f t="shared" si="149"/>
        <v>30.42</v>
      </c>
      <c r="CE38" s="19">
        <f t="shared" si="150"/>
        <v>29.44</v>
      </c>
      <c r="CF38" s="19">
        <f t="shared" si="151"/>
        <v>30.42</v>
      </c>
      <c r="CG38" s="19">
        <f t="shared" si="152"/>
        <v>29.44</v>
      </c>
      <c r="CH38" s="19">
        <f t="shared" si="153"/>
        <v>30.42</v>
      </c>
      <c r="CI38" s="19">
        <f t="shared" si="154"/>
        <v>30.42</v>
      </c>
      <c r="CJ38" s="19">
        <f t="shared" si="155"/>
        <v>29.44</v>
      </c>
      <c r="CK38" s="19">
        <f t="shared" si="156"/>
        <v>30.42</v>
      </c>
      <c r="CL38" s="19">
        <f t="shared" si="157"/>
        <v>29.44</v>
      </c>
      <c r="CM38" s="19">
        <f t="shared" si="164"/>
        <v>30.42</v>
      </c>
      <c r="CN38" s="19">
        <f t="shared" si="158"/>
        <v>359.16000000000008</v>
      </c>
      <c r="CO38" s="156">
        <f t="shared" si="159"/>
        <v>1445.48</v>
      </c>
      <c r="CP38" s="19">
        <f t="shared" si="165"/>
        <v>30.42</v>
      </c>
      <c r="CQ38" s="19">
        <f t="shared" si="160"/>
        <v>27.48</v>
      </c>
      <c r="CR38" s="19">
        <f t="shared" si="166"/>
        <v>30.42</v>
      </c>
      <c r="CS38" s="19">
        <f t="shared" si="167"/>
        <v>29.44</v>
      </c>
      <c r="CT38" s="157">
        <f t="shared" si="168"/>
        <v>30.42</v>
      </c>
      <c r="CU38" s="19">
        <f t="shared" si="169"/>
        <v>29.44</v>
      </c>
      <c r="CV38" s="19">
        <f t="shared" si="170"/>
        <v>30.42</v>
      </c>
      <c r="CW38" s="19"/>
      <c r="CX38" s="19"/>
      <c r="CY38" s="19"/>
      <c r="CZ38" s="19"/>
      <c r="DA38" s="19"/>
      <c r="DB38" s="93">
        <f t="shared" si="161"/>
        <v>208.04000000000002</v>
      </c>
      <c r="DC38" s="19">
        <f t="shared" si="162"/>
        <v>1653.52</v>
      </c>
      <c r="DD38" s="19">
        <f t="shared" si="163"/>
        <v>336.48</v>
      </c>
    </row>
    <row r="39" spans="2:108" ht="41.25" x14ac:dyDescent="0.2">
      <c r="B39" s="159">
        <v>41262</v>
      </c>
      <c r="C39" s="30" t="s">
        <v>108</v>
      </c>
      <c r="D39" s="38" t="s">
        <v>128</v>
      </c>
      <c r="E39" s="160" t="s">
        <v>129</v>
      </c>
      <c r="F39" s="160" t="s">
        <v>130</v>
      </c>
      <c r="G39" s="19">
        <v>1990</v>
      </c>
      <c r="H39" s="19">
        <f t="shared" si="100"/>
        <v>199</v>
      </c>
      <c r="I39" s="19">
        <f t="shared" si="101"/>
        <v>1791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>
        <f t="shared" si="102"/>
        <v>0</v>
      </c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>
        <f t="shared" si="171"/>
        <v>11.78</v>
      </c>
      <c r="AJ39" s="19">
        <f t="shared" si="103"/>
        <v>11.78</v>
      </c>
      <c r="AK39" s="19">
        <f t="shared" si="104"/>
        <v>11.78</v>
      </c>
      <c r="AL39" s="19">
        <f t="shared" si="105"/>
        <v>30.42</v>
      </c>
      <c r="AM39" s="19">
        <f t="shared" si="106"/>
        <v>27.48</v>
      </c>
      <c r="AN39" s="19">
        <f t="shared" si="107"/>
        <v>30.42</v>
      </c>
      <c r="AO39" s="19">
        <f t="shared" si="108"/>
        <v>29.44</v>
      </c>
      <c r="AP39" s="19">
        <f t="shared" si="109"/>
        <v>30.42</v>
      </c>
      <c r="AQ39" s="19">
        <f t="shared" si="110"/>
        <v>29.44</v>
      </c>
      <c r="AR39" s="19">
        <f t="shared" si="111"/>
        <v>30.42</v>
      </c>
      <c r="AS39" s="19">
        <f t="shared" si="112"/>
        <v>30.42</v>
      </c>
      <c r="AT39" s="19">
        <f t="shared" si="113"/>
        <v>29.44</v>
      </c>
      <c r="AU39" s="19">
        <f t="shared" si="114"/>
        <v>30.42</v>
      </c>
      <c r="AV39" s="19">
        <f t="shared" si="115"/>
        <v>29.44</v>
      </c>
      <c r="AW39" s="19">
        <f t="shared" si="116"/>
        <v>30.42</v>
      </c>
      <c r="AX39" s="19">
        <f t="shared" si="117"/>
        <v>358.18000000000006</v>
      </c>
      <c r="AY39" s="19">
        <f t="shared" si="118"/>
        <v>369.96</v>
      </c>
      <c r="AZ39" s="19">
        <f t="shared" si="119"/>
        <v>30.42</v>
      </c>
      <c r="BA39" s="19">
        <f t="shared" si="120"/>
        <v>27.48</v>
      </c>
      <c r="BB39" s="19">
        <f t="shared" si="121"/>
        <v>30.42</v>
      </c>
      <c r="BC39" s="19">
        <f t="shared" si="122"/>
        <v>29.44</v>
      </c>
      <c r="BD39" s="19">
        <f t="shared" si="123"/>
        <v>30.42</v>
      </c>
      <c r="BE39" s="19">
        <f t="shared" si="124"/>
        <v>29.44</v>
      </c>
      <c r="BF39" s="19">
        <f t="shared" si="125"/>
        <v>30.42</v>
      </c>
      <c r="BG39" s="19">
        <f t="shared" si="126"/>
        <v>30.42</v>
      </c>
      <c r="BH39" s="19">
        <f t="shared" si="127"/>
        <v>29.44</v>
      </c>
      <c r="BI39" s="19">
        <f t="shared" si="128"/>
        <v>30.42</v>
      </c>
      <c r="BJ39" s="19">
        <f t="shared" si="129"/>
        <v>29.44</v>
      </c>
      <c r="BK39" s="19">
        <f t="shared" si="130"/>
        <v>30.42</v>
      </c>
      <c r="BL39" s="19">
        <f t="shared" si="131"/>
        <v>358.18000000000006</v>
      </c>
      <c r="BM39" s="19">
        <f t="shared" si="132"/>
        <v>728.14</v>
      </c>
      <c r="BN39" s="19">
        <f t="shared" si="133"/>
        <v>30.42</v>
      </c>
      <c r="BO39" s="19">
        <f t="shared" si="134"/>
        <v>27.48</v>
      </c>
      <c r="BP39" s="19">
        <f t="shared" si="135"/>
        <v>30.42</v>
      </c>
      <c r="BQ39" s="19">
        <f t="shared" si="136"/>
        <v>29.44</v>
      </c>
      <c r="BR39" s="19">
        <f t="shared" si="137"/>
        <v>30.42</v>
      </c>
      <c r="BS39" s="19">
        <f t="shared" si="138"/>
        <v>29.44</v>
      </c>
      <c r="BT39" s="19">
        <f t="shared" si="139"/>
        <v>30.42</v>
      </c>
      <c r="BU39" s="19">
        <f t="shared" si="140"/>
        <v>30.42</v>
      </c>
      <c r="BV39" s="19">
        <f t="shared" si="141"/>
        <v>29.44</v>
      </c>
      <c r="BW39" s="19">
        <f t="shared" si="142"/>
        <v>30.42</v>
      </c>
      <c r="BX39" s="19">
        <f t="shared" si="143"/>
        <v>29.44</v>
      </c>
      <c r="BY39" s="19">
        <f t="shared" si="144"/>
        <v>30.42</v>
      </c>
      <c r="BZ39" s="19">
        <f t="shared" si="145"/>
        <v>358.18000000000006</v>
      </c>
      <c r="CA39" s="19">
        <f t="shared" si="146"/>
        <v>1086.32</v>
      </c>
      <c r="CB39" s="19">
        <f t="shared" si="147"/>
        <v>30.42</v>
      </c>
      <c r="CC39" s="19">
        <f t="shared" si="148"/>
        <v>28.46</v>
      </c>
      <c r="CD39" s="19">
        <f t="shared" si="149"/>
        <v>30.42</v>
      </c>
      <c r="CE39" s="19">
        <f t="shared" si="150"/>
        <v>29.44</v>
      </c>
      <c r="CF39" s="19">
        <f t="shared" si="151"/>
        <v>30.42</v>
      </c>
      <c r="CG39" s="19">
        <f t="shared" si="152"/>
        <v>29.44</v>
      </c>
      <c r="CH39" s="19">
        <f t="shared" si="153"/>
        <v>30.42</v>
      </c>
      <c r="CI39" s="19">
        <f t="shared" si="154"/>
        <v>30.42</v>
      </c>
      <c r="CJ39" s="19">
        <f t="shared" si="155"/>
        <v>29.44</v>
      </c>
      <c r="CK39" s="19">
        <f t="shared" si="156"/>
        <v>30.42</v>
      </c>
      <c r="CL39" s="19">
        <f t="shared" si="157"/>
        <v>29.44</v>
      </c>
      <c r="CM39" s="19">
        <f t="shared" si="164"/>
        <v>30.42</v>
      </c>
      <c r="CN39" s="19">
        <f t="shared" si="158"/>
        <v>359.16000000000008</v>
      </c>
      <c r="CO39" s="156">
        <f t="shared" si="159"/>
        <v>1445.48</v>
      </c>
      <c r="CP39" s="19">
        <f t="shared" si="165"/>
        <v>30.42</v>
      </c>
      <c r="CQ39" s="19">
        <f t="shared" si="160"/>
        <v>27.48</v>
      </c>
      <c r="CR39" s="19">
        <f t="shared" si="166"/>
        <v>30.42</v>
      </c>
      <c r="CS39" s="19">
        <f t="shared" si="167"/>
        <v>29.44</v>
      </c>
      <c r="CT39" s="157">
        <f t="shared" si="168"/>
        <v>30.42</v>
      </c>
      <c r="CU39" s="19">
        <f t="shared" si="169"/>
        <v>29.44</v>
      </c>
      <c r="CV39" s="19">
        <f t="shared" si="170"/>
        <v>30.42</v>
      </c>
      <c r="CW39" s="19"/>
      <c r="CX39" s="19"/>
      <c r="CY39" s="19"/>
      <c r="CZ39" s="19"/>
      <c r="DA39" s="19"/>
      <c r="DB39" s="93">
        <f t="shared" si="161"/>
        <v>208.04000000000002</v>
      </c>
      <c r="DC39" s="19">
        <f t="shared" si="162"/>
        <v>1653.52</v>
      </c>
      <c r="DD39" s="19">
        <f t="shared" si="163"/>
        <v>336.48</v>
      </c>
    </row>
    <row r="40" spans="2:108" ht="33" x14ac:dyDescent="0.2">
      <c r="B40" s="159">
        <v>41262</v>
      </c>
      <c r="C40" s="30" t="s">
        <v>108</v>
      </c>
      <c r="D40" s="38" t="s">
        <v>131</v>
      </c>
      <c r="E40" s="160" t="s">
        <v>132</v>
      </c>
      <c r="F40" s="160" t="s">
        <v>133</v>
      </c>
      <c r="G40" s="19">
        <v>6160</v>
      </c>
      <c r="H40" s="19">
        <f t="shared" si="100"/>
        <v>616</v>
      </c>
      <c r="I40" s="19">
        <f t="shared" si="101"/>
        <v>5544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>
        <f t="shared" si="102"/>
        <v>0</v>
      </c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>
        <f t="shared" si="171"/>
        <v>36.450000000000003</v>
      </c>
      <c r="AJ40" s="19">
        <f t="shared" si="103"/>
        <v>36.450000000000003</v>
      </c>
      <c r="AK40" s="19">
        <f t="shared" si="104"/>
        <v>36.450000000000003</v>
      </c>
      <c r="AL40" s="19">
        <f t="shared" si="105"/>
        <v>94.17</v>
      </c>
      <c r="AM40" s="19">
        <f t="shared" si="106"/>
        <v>85.06</v>
      </c>
      <c r="AN40" s="19">
        <f t="shared" si="107"/>
        <v>94.17</v>
      </c>
      <c r="AO40" s="19">
        <f t="shared" si="108"/>
        <v>91.13</v>
      </c>
      <c r="AP40" s="19">
        <f t="shared" si="109"/>
        <v>94.17</v>
      </c>
      <c r="AQ40" s="19">
        <f t="shared" si="110"/>
        <v>91.13</v>
      </c>
      <c r="AR40" s="19">
        <f t="shared" si="111"/>
        <v>94.17</v>
      </c>
      <c r="AS40" s="19">
        <f t="shared" si="112"/>
        <v>94.17</v>
      </c>
      <c r="AT40" s="19">
        <f t="shared" si="113"/>
        <v>91.13</v>
      </c>
      <c r="AU40" s="19">
        <f t="shared" si="114"/>
        <v>94.17</v>
      </c>
      <c r="AV40" s="19">
        <f t="shared" si="115"/>
        <v>91.13</v>
      </c>
      <c r="AW40" s="19">
        <f t="shared" si="116"/>
        <v>94.17</v>
      </c>
      <c r="AX40" s="19">
        <f t="shared" si="117"/>
        <v>1108.77</v>
      </c>
      <c r="AY40" s="19">
        <f t="shared" si="118"/>
        <v>1145.22</v>
      </c>
      <c r="AZ40" s="19">
        <f t="shared" si="119"/>
        <v>94.17</v>
      </c>
      <c r="BA40" s="19">
        <f t="shared" si="120"/>
        <v>85.06</v>
      </c>
      <c r="BB40" s="19">
        <f t="shared" si="121"/>
        <v>94.17</v>
      </c>
      <c r="BC40" s="19">
        <f t="shared" si="122"/>
        <v>91.13</v>
      </c>
      <c r="BD40" s="19">
        <f t="shared" si="123"/>
        <v>94.17</v>
      </c>
      <c r="BE40" s="19">
        <f t="shared" si="124"/>
        <v>91.13</v>
      </c>
      <c r="BF40" s="19">
        <f t="shared" si="125"/>
        <v>94.17</v>
      </c>
      <c r="BG40" s="19">
        <f t="shared" si="126"/>
        <v>94.17</v>
      </c>
      <c r="BH40" s="19">
        <f t="shared" si="127"/>
        <v>91.13</v>
      </c>
      <c r="BI40" s="19">
        <f t="shared" si="128"/>
        <v>94.17</v>
      </c>
      <c r="BJ40" s="19">
        <f t="shared" si="129"/>
        <v>91.13</v>
      </c>
      <c r="BK40" s="19">
        <f t="shared" si="130"/>
        <v>94.17</v>
      </c>
      <c r="BL40" s="19">
        <f t="shared" si="131"/>
        <v>1108.77</v>
      </c>
      <c r="BM40" s="19">
        <f t="shared" si="132"/>
        <v>2253.9899999999998</v>
      </c>
      <c r="BN40" s="19">
        <f t="shared" si="133"/>
        <v>94.17</v>
      </c>
      <c r="BO40" s="19">
        <f t="shared" si="134"/>
        <v>85.06</v>
      </c>
      <c r="BP40" s="19">
        <f t="shared" si="135"/>
        <v>94.17</v>
      </c>
      <c r="BQ40" s="19">
        <f t="shared" si="136"/>
        <v>91.13</v>
      </c>
      <c r="BR40" s="19">
        <f t="shared" si="137"/>
        <v>94.17</v>
      </c>
      <c r="BS40" s="19">
        <f t="shared" si="138"/>
        <v>91.13</v>
      </c>
      <c r="BT40" s="19">
        <f t="shared" si="139"/>
        <v>94.17</v>
      </c>
      <c r="BU40" s="19">
        <f t="shared" si="140"/>
        <v>94.17</v>
      </c>
      <c r="BV40" s="19">
        <f t="shared" si="141"/>
        <v>91.13</v>
      </c>
      <c r="BW40" s="19">
        <f t="shared" si="142"/>
        <v>94.17</v>
      </c>
      <c r="BX40" s="19">
        <f t="shared" si="143"/>
        <v>91.13</v>
      </c>
      <c r="BY40" s="19">
        <f t="shared" si="144"/>
        <v>94.17</v>
      </c>
      <c r="BZ40" s="19">
        <f t="shared" si="145"/>
        <v>1108.77</v>
      </c>
      <c r="CA40" s="19">
        <f t="shared" si="146"/>
        <v>3362.76</v>
      </c>
      <c r="CB40" s="19">
        <f t="shared" si="147"/>
        <v>94.17</v>
      </c>
      <c r="CC40" s="19">
        <f t="shared" si="148"/>
        <v>88.1</v>
      </c>
      <c r="CD40" s="19">
        <f t="shared" si="149"/>
        <v>94.17</v>
      </c>
      <c r="CE40" s="19">
        <f t="shared" si="150"/>
        <v>91.13</v>
      </c>
      <c r="CF40" s="19">
        <f t="shared" si="151"/>
        <v>94.17</v>
      </c>
      <c r="CG40" s="19">
        <f t="shared" si="152"/>
        <v>91.13</v>
      </c>
      <c r="CH40" s="19">
        <f t="shared" si="153"/>
        <v>94.17</v>
      </c>
      <c r="CI40" s="19">
        <f t="shared" si="154"/>
        <v>94.17</v>
      </c>
      <c r="CJ40" s="19">
        <f t="shared" si="155"/>
        <v>91.13</v>
      </c>
      <c r="CK40" s="19">
        <f t="shared" si="156"/>
        <v>94.17</v>
      </c>
      <c r="CL40" s="19">
        <f t="shared" si="157"/>
        <v>91.13</v>
      </c>
      <c r="CM40" s="19">
        <f t="shared" si="164"/>
        <v>94.17</v>
      </c>
      <c r="CN40" s="19">
        <f t="shared" si="158"/>
        <v>1111.81</v>
      </c>
      <c r="CO40" s="156">
        <f t="shared" si="159"/>
        <v>4474.57</v>
      </c>
      <c r="CP40" s="19">
        <f t="shared" si="165"/>
        <v>94.17</v>
      </c>
      <c r="CQ40" s="19">
        <f t="shared" si="160"/>
        <v>85.06</v>
      </c>
      <c r="CR40" s="19">
        <f t="shared" si="166"/>
        <v>94.17</v>
      </c>
      <c r="CS40" s="19">
        <f t="shared" si="167"/>
        <v>91.13</v>
      </c>
      <c r="CT40" s="157">
        <f t="shared" si="168"/>
        <v>94.17</v>
      </c>
      <c r="CU40" s="19">
        <f t="shared" si="169"/>
        <v>91.13</v>
      </c>
      <c r="CV40" s="19">
        <f t="shared" si="170"/>
        <v>94.17</v>
      </c>
      <c r="CW40" s="19"/>
      <c r="CX40" s="19"/>
      <c r="CY40" s="19"/>
      <c r="CZ40" s="19"/>
      <c r="DA40" s="19"/>
      <c r="DB40" s="93">
        <f t="shared" si="161"/>
        <v>644</v>
      </c>
      <c r="DC40" s="19">
        <f t="shared" si="162"/>
        <v>5118.57</v>
      </c>
      <c r="DD40" s="19">
        <f t="shared" si="163"/>
        <v>1041.4300000000003</v>
      </c>
    </row>
    <row r="41" spans="2:108" ht="33" x14ac:dyDescent="0.2">
      <c r="B41" s="159">
        <v>41262</v>
      </c>
      <c r="C41" s="30" t="s">
        <v>108</v>
      </c>
      <c r="D41" s="38" t="s">
        <v>131</v>
      </c>
      <c r="E41" s="160" t="s">
        <v>132</v>
      </c>
      <c r="F41" s="160" t="s">
        <v>134</v>
      </c>
      <c r="G41" s="19">
        <v>6160</v>
      </c>
      <c r="H41" s="19">
        <f t="shared" si="100"/>
        <v>616</v>
      </c>
      <c r="I41" s="19">
        <f t="shared" si="101"/>
        <v>5544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>
        <f t="shared" si="102"/>
        <v>0</v>
      </c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>
        <f t="shared" si="171"/>
        <v>36.450000000000003</v>
      </c>
      <c r="AJ41" s="19">
        <f t="shared" si="103"/>
        <v>36.450000000000003</v>
      </c>
      <c r="AK41" s="19">
        <f t="shared" si="104"/>
        <v>36.450000000000003</v>
      </c>
      <c r="AL41" s="19">
        <f t="shared" si="105"/>
        <v>94.17</v>
      </c>
      <c r="AM41" s="19">
        <f t="shared" si="106"/>
        <v>85.06</v>
      </c>
      <c r="AN41" s="19">
        <f t="shared" si="107"/>
        <v>94.17</v>
      </c>
      <c r="AO41" s="19">
        <f t="shared" si="108"/>
        <v>91.13</v>
      </c>
      <c r="AP41" s="19">
        <f t="shared" si="109"/>
        <v>94.17</v>
      </c>
      <c r="AQ41" s="19">
        <f t="shared" si="110"/>
        <v>91.13</v>
      </c>
      <c r="AR41" s="19">
        <f t="shared" si="111"/>
        <v>94.17</v>
      </c>
      <c r="AS41" s="19">
        <f t="shared" si="112"/>
        <v>94.17</v>
      </c>
      <c r="AT41" s="19">
        <f t="shared" si="113"/>
        <v>91.13</v>
      </c>
      <c r="AU41" s="19">
        <f t="shared" si="114"/>
        <v>94.17</v>
      </c>
      <c r="AV41" s="19">
        <f t="shared" si="115"/>
        <v>91.13</v>
      </c>
      <c r="AW41" s="19">
        <f t="shared" si="116"/>
        <v>94.17</v>
      </c>
      <c r="AX41" s="19">
        <f t="shared" si="117"/>
        <v>1108.77</v>
      </c>
      <c r="AY41" s="19">
        <f t="shared" si="118"/>
        <v>1145.22</v>
      </c>
      <c r="AZ41" s="19">
        <f t="shared" si="119"/>
        <v>94.17</v>
      </c>
      <c r="BA41" s="19">
        <f t="shared" si="120"/>
        <v>85.06</v>
      </c>
      <c r="BB41" s="19">
        <f t="shared" si="121"/>
        <v>94.17</v>
      </c>
      <c r="BC41" s="19">
        <f t="shared" si="122"/>
        <v>91.13</v>
      </c>
      <c r="BD41" s="19">
        <f t="shared" si="123"/>
        <v>94.17</v>
      </c>
      <c r="BE41" s="19">
        <f t="shared" si="124"/>
        <v>91.13</v>
      </c>
      <c r="BF41" s="19">
        <f t="shared" si="125"/>
        <v>94.17</v>
      </c>
      <c r="BG41" s="19">
        <f t="shared" si="126"/>
        <v>94.17</v>
      </c>
      <c r="BH41" s="19">
        <f t="shared" si="127"/>
        <v>91.13</v>
      </c>
      <c r="BI41" s="19">
        <f t="shared" si="128"/>
        <v>94.17</v>
      </c>
      <c r="BJ41" s="19">
        <f t="shared" si="129"/>
        <v>91.13</v>
      </c>
      <c r="BK41" s="19">
        <f t="shared" si="130"/>
        <v>94.17</v>
      </c>
      <c r="BL41" s="19">
        <f t="shared" si="131"/>
        <v>1108.77</v>
      </c>
      <c r="BM41" s="19">
        <f t="shared" si="132"/>
        <v>2253.9899999999998</v>
      </c>
      <c r="BN41" s="19">
        <f t="shared" si="133"/>
        <v>94.17</v>
      </c>
      <c r="BO41" s="19">
        <f t="shared" si="134"/>
        <v>85.06</v>
      </c>
      <c r="BP41" s="19">
        <f t="shared" si="135"/>
        <v>94.17</v>
      </c>
      <c r="BQ41" s="19">
        <f t="shared" si="136"/>
        <v>91.13</v>
      </c>
      <c r="BR41" s="19">
        <f t="shared" si="137"/>
        <v>94.17</v>
      </c>
      <c r="BS41" s="19">
        <f t="shared" si="138"/>
        <v>91.13</v>
      </c>
      <c r="BT41" s="19">
        <f t="shared" si="139"/>
        <v>94.17</v>
      </c>
      <c r="BU41" s="19">
        <f t="shared" si="140"/>
        <v>94.17</v>
      </c>
      <c r="BV41" s="19">
        <f t="shared" si="141"/>
        <v>91.13</v>
      </c>
      <c r="BW41" s="19">
        <f t="shared" si="142"/>
        <v>94.17</v>
      </c>
      <c r="BX41" s="19">
        <f t="shared" si="143"/>
        <v>91.13</v>
      </c>
      <c r="BY41" s="19">
        <f t="shared" si="144"/>
        <v>94.17</v>
      </c>
      <c r="BZ41" s="19">
        <f t="shared" si="145"/>
        <v>1108.77</v>
      </c>
      <c r="CA41" s="19">
        <f t="shared" si="146"/>
        <v>3362.76</v>
      </c>
      <c r="CB41" s="19">
        <f t="shared" si="147"/>
        <v>94.17</v>
      </c>
      <c r="CC41" s="19">
        <f t="shared" si="148"/>
        <v>88.1</v>
      </c>
      <c r="CD41" s="19">
        <f t="shared" si="149"/>
        <v>94.17</v>
      </c>
      <c r="CE41" s="19">
        <f t="shared" si="150"/>
        <v>91.13</v>
      </c>
      <c r="CF41" s="19">
        <f t="shared" si="151"/>
        <v>94.17</v>
      </c>
      <c r="CG41" s="19">
        <f t="shared" si="152"/>
        <v>91.13</v>
      </c>
      <c r="CH41" s="19">
        <f t="shared" si="153"/>
        <v>94.17</v>
      </c>
      <c r="CI41" s="19">
        <f t="shared" si="154"/>
        <v>94.17</v>
      </c>
      <c r="CJ41" s="19">
        <f t="shared" si="155"/>
        <v>91.13</v>
      </c>
      <c r="CK41" s="19">
        <f t="shared" si="156"/>
        <v>94.17</v>
      </c>
      <c r="CL41" s="19">
        <f t="shared" si="157"/>
        <v>91.13</v>
      </c>
      <c r="CM41" s="19">
        <f t="shared" si="164"/>
        <v>94.17</v>
      </c>
      <c r="CN41" s="19">
        <f t="shared" si="158"/>
        <v>1111.81</v>
      </c>
      <c r="CO41" s="156">
        <f t="shared" si="159"/>
        <v>4474.57</v>
      </c>
      <c r="CP41" s="19">
        <f t="shared" si="165"/>
        <v>94.17</v>
      </c>
      <c r="CQ41" s="19">
        <f t="shared" si="160"/>
        <v>85.06</v>
      </c>
      <c r="CR41" s="19">
        <f t="shared" si="166"/>
        <v>94.17</v>
      </c>
      <c r="CS41" s="19">
        <f t="shared" si="167"/>
        <v>91.13</v>
      </c>
      <c r="CT41" s="157">
        <f t="shared" si="168"/>
        <v>94.17</v>
      </c>
      <c r="CU41" s="19">
        <f t="shared" si="169"/>
        <v>91.13</v>
      </c>
      <c r="CV41" s="19">
        <f t="shared" si="170"/>
        <v>94.17</v>
      </c>
      <c r="CW41" s="19"/>
      <c r="CX41" s="19"/>
      <c r="CY41" s="19"/>
      <c r="CZ41" s="19"/>
      <c r="DA41" s="19"/>
      <c r="DB41" s="93">
        <f t="shared" si="161"/>
        <v>644</v>
      </c>
      <c r="DC41" s="19">
        <f t="shared" si="162"/>
        <v>5118.57</v>
      </c>
      <c r="DD41" s="19">
        <f t="shared" si="163"/>
        <v>1041.4300000000003</v>
      </c>
    </row>
    <row r="42" spans="2:108" ht="41.25" x14ac:dyDescent="0.2">
      <c r="B42" s="159">
        <v>41262</v>
      </c>
      <c r="C42" s="30" t="s">
        <v>108</v>
      </c>
      <c r="D42" s="38" t="s">
        <v>135</v>
      </c>
      <c r="E42" s="160" t="s">
        <v>117</v>
      </c>
      <c r="F42" s="160" t="s">
        <v>136</v>
      </c>
      <c r="G42" s="19">
        <v>2290</v>
      </c>
      <c r="H42" s="19">
        <f t="shared" si="100"/>
        <v>229</v>
      </c>
      <c r="I42" s="19">
        <f t="shared" si="101"/>
        <v>2061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>
        <f t="shared" si="102"/>
        <v>0</v>
      </c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>
        <f t="shared" si="171"/>
        <v>13.55</v>
      </c>
      <c r="AJ42" s="19">
        <f t="shared" si="103"/>
        <v>13.55</v>
      </c>
      <c r="AK42" s="19">
        <f t="shared" si="104"/>
        <v>13.55</v>
      </c>
      <c r="AL42" s="19">
        <f t="shared" si="105"/>
        <v>35.01</v>
      </c>
      <c r="AM42" s="19">
        <f t="shared" si="106"/>
        <v>31.62</v>
      </c>
      <c r="AN42" s="19">
        <f t="shared" si="107"/>
        <v>35.01</v>
      </c>
      <c r="AO42" s="19">
        <f t="shared" si="108"/>
        <v>33.880000000000003</v>
      </c>
      <c r="AP42" s="19">
        <f t="shared" si="109"/>
        <v>35.01</v>
      </c>
      <c r="AQ42" s="19">
        <f t="shared" si="110"/>
        <v>33.880000000000003</v>
      </c>
      <c r="AR42" s="19">
        <f t="shared" si="111"/>
        <v>35.01</v>
      </c>
      <c r="AS42" s="19">
        <f t="shared" si="112"/>
        <v>35.01</v>
      </c>
      <c r="AT42" s="19">
        <f t="shared" si="113"/>
        <v>33.880000000000003</v>
      </c>
      <c r="AU42" s="19">
        <f t="shared" si="114"/>
        <v>35.01</v>
      </c>
      <c r="AV42" s="19">
        <f t="shared" si="115"/>
        <v>33.880000000000003</v>
      </c>
      <c r="AW42" s="19">
        <f t="shared" si="116"/>
        <v>35.01</v>
      </c>
      <c r="AX42" s="19">
        <f t="shared" si="117"/>
        <v>412.20999999999992</v>
      </c>
      <c r="AY42" s="19">
        <f t="shared" si="118"/>
        <v>425.76</v>
      </c>
      <c r="AZ42" s="19">
        <f t="shared" si="119"/>
        <v>35.01</v>
      </c>
      <c r="BA42" s="19">
        <f t="shared" si="120"/>
        <v>31.62</v>
      </c>
      <c r="BB42" s="19">
        <f t="shared" si="121"/>
        <v>35.01</v>
      </c>
      <c r="BC42" s="19">
        <f t="shared" si="122"/>
        <v>33.880000000000003</v>
      </c>
      <c r="BD42" s="19">
        <f t="shared" si="123"/>
        <v>35.01</v>
      </c>
      <c r="BE42" s="19">
        <f t="shared" si="124"/>
        <v>33.880000000000003</v>
      </c>
      <c r="BF42" s="19">
        <f t="shared" si="125"/>
        <v>35.01</v>
      </c>
      <c r="BG42" s="19">
        <f t="shared" si="126"/>
        <v>35.01</v>
      </c>
      <c r="BH42" s="19">
        <f t="shared" si="127"/>
        <v>33.880000000000003</v>
      </c>
      <c r="BI42" s="19">
        <f t="shared" si="128"/>
        <v>35.01</v>
      </c>
      <c r="BJ42" s="19">
        <f t="shared" si="129"/>
        <v>33.880000000000003</v>
      </c>
      <c r="BK42" s="19">
        <f t="shared" si="130"/>
        <v>35.01</v>
      </c>
      <c r="BL42" s="19">
        <f t="shared" si="131"/>
        <v>412.20999999999992</v>
      </c>
      <c r="BM42" s="19">
        <f t="shared" si="132"/>
        <v>837.97</v>
      </c>
      <c r="BN42" s="19">
        <f t="shared" si="133"/>
        <v>35.01</v>
      </c>
      <c r="BO42" s="19">
        <f t="shared" si="134"/>
        <v>31.62</v>
      </c>
      <c r="BP42" s="19">
        <f t="shared" si="135"/>
        <v>35.01</v>
      </c>
      <c r="BQ42" s="19">
        <f t="shared" si="136"/>
        <v>33.880000000000003</v>
      </c>
      <c r="BR42" s="19">
        <f t="shared" si="137"/>
        <v>35.01</v>
      </c>
      <c r="BS42" s="19">
        <f t="shared" si="138"/>
        <v>33.880000000000003</v>
      </c>
      <c r="BT42" s="19">
        <f t="shared" si="139"/>
        <v>35.01</v>
      </c>
      <c r="BU42" s="19">
        <f t="shared" si="140"/>
        <v>35.01</v>
      </c>
      <c r="BV42" s="19">
        <f t="shared" si="141"/>
        <v>33.880000000000003</v>
      </c>
      <c r="BW42" s="19">
        <f t="shared" si="142"/>
        <v>35.01</v>
      </c>
      <c r="BX42" s="19">
        <f t="shared" si="143"/>
        <v>33.880000000000003</v>
      </c>
      <c r="BY42" s="19">
        <f t="shared" si="144"/>
        <v>35.01</v>
      </c>
      <c r="BZ42" s="19">
        <f t="shared" si="145"/>
        <v>412.20999999999992</v>
      </c>
      <c r="CA42" s="19">
        <f t="shared" si="146"/>
        <v>1250.18</v>
      </c>
      <c r="CB42" s="19">
        <f t="shared" si="147"/>
        <v>35.01</v>
      </c>
      <c r="CC42" s="19">
        <f t="shared" si="148"/>
        <v>32.75</v>
      </c>
      <c r="CD42" s="19">
        <f t="shared" si="149"/>
        <v>35.01</v>
      </c>
      <c r="CE42" s="19">
        <f t="shared" si="150"/>
        <v>33.880000000000003</v>
      </c>
      <c r="CF42" s="19">
        <f t="shared" si="151"/>
        <v>35.01</v>
      </c>
      <c r="CG42" s="19">
        <f t="shared" si="152"/>
        <v>33.880000000000003</v>
      </c>
      <c r="CH42" s="19">
        <f t="shared" si="153"/>
        <v>35.01</v>
      </c>
      <c r="CI42" s="19">
        <f t="shared" si="154"/>
        <v>35.01</v>
      </c>
      <c r="CJ42" s="19">
        <f t="shared" si="155"/>
        <v>33.880000000000003</v>
      </c>
      <c r="CK42" s="19">
        <f t="shared" si="156"/>
        <v>35.01</v>
      </c>
      <c r="CL42" s="19">
        <f t="shared" si="157"/>
        <v>33.880000000000003</v>
      </c>
      <c r="CM42" s="19">
        <f t="shared" si="164"/>
        <v>35.01</v>
      </c>
      <c r="CN42" s="19">
        <f t="shared" si="158"/>
        <v>413.33999999999992</v>
      </c>
      <c r="CO42" s="156">
        <f t="shared" si="159"/>
        <v>1663.52</v>
      </c>
      <c r="CP42" s="19">
        <f t="shared" si="165"/>
        <v>35.01</v>
      </c>
      <c r="CQ42" s="19">
        <f t="shared" si="160"/>
        <v>31.62</v>
      </c>
      <c r="CR42" s="19">
        <f t="shared" si="166"/>
        <v>35.01</v>
      </c>
      <c r="CS42" s="19">
        <f t="shared" si="167"/>
        <v>33.880000000000003</v>
      </c>
      <c r="CT42" s="157">
        <f t="shared" si="168"/>
        <v>35.01</v>
      </c>
      <c r="CU42" s="19">
        <f t="shared" si="169"/>
        <v>33.880000000000003</v>
      </c>
      <c r="CV42" s="19">
        <f t="shared" si="170"/>
        <v>35.01</v>
      </c>
      <c r="CW42" s="19"/>
      <c r="CX42" s="19"/>
      <c r="CY42" s="19"/>
      <c r="CZ42" s="19"/>
      <c r="DA42" s="19"/>
      <c r="DB42" s="93">
        <f t="shared" si="161"/>
        <v>239.41999999999996</v>
      </c>
      <c r="DC42" s="19">
        <f t="shared" si="162"/>
        <v>1902.94</v>
      </c>
      <c r="DD42" s="19">
        <f t="shared" si="163"/>
        <v>387.05999999999995</v>
      </c>
    </row>
    <row r="43" spans="2:108" ht="41.25" x14ac:dyDescent="0.2">
      <c r="B43" s="159">
        <v>41262</v>
      </c>
      <c r="C43" s="30" t="s">
        <v>108</v>
      </c>
      <c r="D43" s="38" t="s">
        <v>135</v>
      </c>
      <c r="E43" s="160" t="s">
        <v>117</v>
      </c>
      <c r="F43" s="160" t="s">
        <v>137</v>
      </c>
      <c r="G43" s="19">
        <v>2290</v>
      </c>
      <c r="H43" s="19">
        <f t="shared" si="100"/>
        <v>229</v>
      </c>
      <c r="I43" s="19">
        <f t="shared" si="101"/>
        <v>2061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>
        <f t="shared" si="102"/>
        <v>0</v>
      </c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>
        <f t="shared" si="171"/>
        <v>13.55</v>
      </c>
      <c r="AJ43" s="19">
        <f t="shared" si="103"/>
        <v>13.55</v>
      </c>
      <c r="AK43" s="19">
        <f t="shared" si="104"/>
        <v>13.55</v>
      </c>
      <c r="AL43" s="19">
        <f t="shared" si="105"/>
        <v>35.01</v>
      </c>
      <c r="AM43" s="19">
        <f t="shared" si="106"/>
        <v>31.62</v>
      </c>
      <c r="AN43" s="19">
        <f t="shared" si="107"/>
        <v>35.01</v>
      </c>
      <c r="AO43" s="19">
        <f t="shared" si="108"/>
        <v>33.880000000000003</v>
      </c>
      <c r="AP43" s="19">
        <f t="shared" si="109"/>
        <v>35.01</v>
      </c>
      <c r="AQ43" s="19">
        <f t="shared" si="110"/>
        <v>33.880000000000003</v>
      </c>
      <c r="AR43" s="19">
        <f t="shared" si="111"/>
        <v>35.01</v>
      </c>
      <c r="AS43" s="19">
        <f t="shared" si="112"/>
        <v>35.01</v>
      </c>
      <c r="AT43" s="19">
        <f t="shared" si="113"/>
        <v>33.880000000000003</v>
      </c>
      <c r="AU43" s="19">
        <f t="shared" si="114"/>
        <v>35.01</v>
      </c>
      <c r="AV43" s="19">
        <f t="shared" si="115"/>
        <v>33.880000000000003</v>
      </c>
      <c r="AW43" s="19">
        <f t="shared" si="116"/>
        <v>35.01</v>
      </c>
      <c r="AX43" s="19">
        <f t="shared" si="117"/>
        <v>412.20999999999992</v>
      </c>
      <c r="AY43" s="19">
        <f t="shared" si="118"/>
        <v>425.76</v>
      </c>
      <c r="AZ43" s="19">
        <f t="shared" si="119"/>
        <v>35.01</v>
      </c>
      <c r="BA43" s="19">
        <f t="shared" si="120"/>
        <v>31.62</v>
      </c>
      <c r="BB43" s="19">
        <f t="shared" si="121"/>
        <v>35.01</v>
      </c>
      <c r="BC43" s="19">
        <f t="shared" si="122"/>
        <v>33.880000000000003</v>
      </c>
      <c r="BD43" s="19">
        <f t="shared" si="123"/>
        <v>35.01</v>
      </c>
      <c r="BE43" s="19">
        <f t="shared" si="124"/>
        <v>33.880000000000003</v>
      </c>
      <c r="BF43" s="19">
        <f t="shared" si="125"/>
        <v>35.01</v>
      </c>
      <c r="BG43" s="19">
        <f t="shared" si="126"/>
        <v>35.01</v>
      </c>
      <c r="BH43" s="19">
        <f t="shared" si="127"/>
        <v>33.880000000000003</v>
      </c>
      <c r="BI43" s="19">
        <f t="shared" si="128"/>
        <v>35.01</v>
      </c>
      <c r="BJ43" s="19">
        <f t="shared" si="129"/>
        <v>33.880000000000003</v>
      </c>
      <c r="BK43" s="19">
        <f t="shared" si="130"/>
        <v>35.01</v>
      </c>
      <c r="BL43" s="19">
        <f t="shared" si="131"/>
        <v>412.20999999999992</v>
      </c>
      <c r="BM43" s="19">
        <f t="shared" si="132"/>
        <v>837.97</v>
      </c>
      <c r="BN43" s="19">
        <f t="shared" si="133"/>
        <v>35.01</v>
      </c>
      <c r="BO43" s="19">
        <f t="shared" si="134"/>
        <v>31.62</v>
      </c>
      <c r="BP43" s="19">
        <f t="shared" si="135"/>
        <v>35.01</v>
      </c>
      <c r="BQ43" s="19">
        <f t="shared" si="136"/>
        <v>33.880000000000003</v>
      </c>
      <c r="BR43" s="19">
        <f t="shared" si="137"/>
        <v>35.01</v>
      </c>
      <c r="BS43" s="19">
        <f t="shared" si="138"/>
        <v>33.880000000000003</v>
      </c>
      <c r="BT43" s="19">
        <f t="shared" si="139"/>
        <v>35.01</v>
      </c>
      <c r="BU43" s="19">
        <f t="shared" si="140"/>
        <v>35.01</v>
      </c>
      <c r="BV43" s="19">
        <f t="shared" si="141"/>
        <v>33.880000000000003</v>
      </c>
      <c r="BW43" s="19">
        <f t="shared" si="142"/>
        <v>35.01</v>
      </c>
      <c r="BX43" s="19">
        <f t="shared" si="143"/>
        <v>33.880000000000003</v>
      </c>
      <c r="BY43" s="19">
        <f t="shared" si="144"/>
        <v>35.01</v>
      </c>
      <c r="BZ43" s="19">
        <f t="shared" si="145"/>
        <v>412.20999999999992</v>
      </c>
      <c r="CA43" s="19">
        <f t="shared" si="146"/>
        <v>1250.18</v>
      </c>
      <c r="CB43" s="19">
        <f t="shared" si="147"/>
        <v>35.01</v>
      </c>
      <c r="CC43" s="19">
        <f t="shared" si="148"/>
        <v>32.75</v>
      </c>
      <c r="CD43" s="19">
        <f t="shared" si="149"/>
        <v>35.01</v>
      </c>
      <c r="CE43" s="19">
        <f t="shared" si="150"/>
        <v>33.880000000000003</v>
      </c>
      <c r="CF43" s="19">
        <f t="shared" si="151"/>
        <v>35.01</v>
      </c>
      <c r="CG43" s="19">
        <f t="shared" si="152"/>
        <v>33.880000000000003</v>
      </c>
      <c r="CH43" s="19">
        <f t="shared" si="153"/>
        <v>35.01</v>
      </c>
      <c r="CI43" s="19">
        <f t="shared" si="154"/>
        <v>35.01</v>
      </c>
      <c r="CJ43" s="19">
        <f t="shared" si="155"/>
        <v>33.880000000000003</v>
      </c>
      <c r="CK43" s="19">
        <f t="shared" si="156"/>
        <v>35.01</v>
      </c>
      <c r="CL43" s="19">
        <f t="shared" si="157"/>
        <v>33.880000000000003</v>
      </c>
      <c r="CM43" s="19">
        <f t="shared" si="164"/>
        <v>35.01</v>
      </c>
      <c r="CN43" s="19">
        <f t="shared" si="158"/>
        <v>413.33999999999992</v>
      </c>
      <c r="CO43" s="156">
        <f t="shared" si="159"/>
        <v>1663.52</v>
      </c>
      <c r="CP43" s="19">
        <f t="shared" si="165"/>
        <v>35.01</v>
      </c>
      <c r="CQ43" s="19">
        <f t="shared" si="160"/>
        <v>31.62</v>
      </c>
      <c r="CR43" s="19">
        <f t="shared" si="166"/>
        <v>35.01</v>
      </c>
      <c r="CS43" s="19">
        <f t="shared" si="167"/>
        <v>33.880000000000003</v>
      </c>
      <c r="CT43" s="157">
        <f t="shared" si="168"/>
        <v>35.01</v>
      </c>
      <c r="CU43" s="19">
        <f t="shared" si="169"/>
        <v>33.880000000000003</v>
      </c>
      <c r="CV43" s="19">
        <f t="shared" si="170"/>
        <v>35.01</v>
      </c>
      <c r="CW43" s="19"/>
      <c r="CX43" s="19"/>
      <c r="CY43" s="19"/>
      <c r="CZ43" s="19"/>
      <c r="DA43" s="19"/>
      <c r="DB43" s="93">
        <f t="shared" si="161"/>
        <v>239.41999999999996</v>
      </c>
      <c r="DC43" s="19">
        <f t="shared" si="162"/>
        <v>1902.94</v>
      </c>
      <c r="DD43" s="19">
        <f t="shared" si="163"/>
        <v>387.05999999999995</v>
      </c>
    </row>
    <row r="44" spans="2:108" ht="41.25" x14ac:dyDescent="0.2">
      <c r="B44" s="159">
        <v>41262</v>
      </c>
      <c r="C44" s="30" t="s">
        <v>108</v>
      </c>
      <c r="D44" s="38" t="s">
        <v>135</v>
      </c>
      <c r="E44" s="160" t="s">
        <v>117</v>
      </c>
      <c r="F44" s="160" t="s">
        <v>138</v>
      </c>
      <c r="G44" s="19">
        <v>2290</v>
      </c>
      <c r="H44" s="19">
        <f t="shared" si="100"/>
        <v>229</v>
      </c>
      <c r="I44" s="19">
        <f t="shared" si="101"/>
        <v>2061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>
        <f t="shared" si="102"/>
        <v>0</v>
      </c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>
        <f>ROUND((I44/5/365*13),2)</f>
        <v>14.68</v>
      </c>
      <c r="AI44" s="19">
        <f t="shared" si="171"/>
        <v>13.55</v>
      </c>
      <c r="AJ44" s="19">
        <f t="shared" si="103"/>
        <v>28.23</v>
      </c>
      <c r="AK44" s="19">
        <v>13.55</v>
      </c>
      <c r="AL44" s="19">
        <f t="shared" si="105"/>
        <v>35.01</v>
      </c>
      <c r="AM44" s="19">
        <f t="shared" si="106"/>
        <v>31.62</v>
      </c>
      <c r="AN44" s="19">
        <f t="shared" si="107"/>
        <v>35.01</v>
      </c>
      <c r="AO44" s="19">
        <f t="shared" si="108"/>
        <v>33.880000000000003</v>
      </c>
      <c r="AP44" s="19">
        <f t="shared" si="109"/>
        <v>35.01</v>
      </c>
      <c r="AQ44" s="19">
        <f t="shared" si="110"/>
        <v>33.880000000000003</v>
      </c>
      <c r="AR44" s="19">
        <f t="shared" si="111"/>
        <v>35.01</v>
      </c>
      <c r="AS44" s="19">
        <f t="shared" si="112"/>
        <v>35.01</v>
      </c>
      <c r="AT44" s="19">
        <f t="shared" si="113"/>
        <v>33.880000000000003</v>
      </c>
      <c r="AU44" s="19">
        <f t="shared" si="114"/>
        <v>35.01</v>
      </c>
      <c r="AV44" s="19">
        <f t="shared" si="115"/>
        <v>33.880000000000003</v>
      </c>
      <c r="AW44" s="19">
        <f t="shared" si="116"/>
        <v>35.01</v>
      </c>
      <c r="AX44" s="19">
        <f t="shared" si="117"/>
        <v>412.20999999999992</v>
      </c>
      <c r="AY44" s="19">
        <f t="shared" si="118"/>
        <v>425.76</v>
      </c>
      <c r="AZ44" s="19">
        <f t="shared" si="119"/>
        <v>35.01</v>
      </c>
      <c r="BA44" s="19">
        <f t="shared" si="120"/>
        <v>31.62</v>
      </c>
      <c r="BB44" s="19">
        <f t="shared" si="121"/>
        <v>35.01</v>
      </c>
      <c r="BC44" s="19">
        <f t="shared" si="122"/>
        <v>33.880000000000003</v>
      </c>
      <c r="BD44" s="19">
        <f t="shared" si="123"/>
        <v>35.01</v>
      </c>
      <c r="BE44" s="19">
        <f t="shared" si="124"/>
        <v>33.880000000000003</v>
      </c>
      <c r="BF44" s="19">
        <f t="shared" si="125"/>
        <v>35.01</v>
      </c>
      <c r="BG44" s="19">
        <f t="shared" si="126"/>
        <v>35.01</v>
      </c>
      <c r="BH44" s="19">
        <f t="shared" si="127"/>
        <v>33.880000000000003</v>
      </c>
      <c r="BI44" s="19">
        <f t="shared" si="128"/>
        <v>35.01</v>
      </c>
      <c r="BJ44" s="19">
        <f t="shared" si="129"/>
        <v>33.880000000000003</v>
      </c>
      <c r="BK44" s="19">
        <f t="shared" si="130"/>
        <v>35.01</v>
      </c>
      <c r="BL44" s="19">
        <f t="shared" si="131"/>
        <v>412.20999999999992</v>
      </c>
      <c r="BM44" s="19">
        <f t="shared" si="132"/>
        <v>837.97</v>
      </c>
      <c r="BN44" s="19">
        <f t="shared" si="133"/>
        <v>35.01</v>
      </c>
      <c r="BO44" s="19">
        <f t="shared" si="134"/>
        <v>31.62</v>
      </c>
      <c r="BP44" s="19">
        <f t="shared" si="135"/>
        <v>35.01</v>
      </c>
      <c r="BQ44" s="19">
        <f t="shared" si="136"/>
        <v>33.880000000000003</v>
      </c>
      <c r="BR44" s="19">
        <f t="shared" si="137"/>
        <v>35.01</v>
      </c>
      <c r="BS44" s="19">
        <f t="shared" si="138"/>
        <v>33.880000000000003</v>
      </c>
      <c r="BT44" s="19">
        <f t="shared" si="139"/>
        <v>35.01</v>
      </c>
      <c r="BU44" s="19">
        <f t="shared" si="140"/>
        <v>35.01</v>
      </c>
      <c r="BV44" s="19">
        <f t="shared" si="141"/>
        <v>33.880000000000003</v>
      </c>
      <c r="BW44" s="19">
        <f t="shared" si="142"/>
        <v>35.01</v>
      </c>
      <c r="BX44" s="19">
        <f t="shared" si="143"/>
        <v>33.880000000000003</v>
      </c>
      <c r="BY44" s="19">
        <f t="shared" si="144"/>
        <v>35.01</v>
      </c>
      <c r="BZ44" s="19">
        <f t="shared" si="145"/>
        <v>412.20999999999992</v>
      </c>
      <c r="CA44" s="19">
        <f t="shared" si="146"/>
        <v>1250.18</v>
      </c>
      <c r="CB44" s="19">
        <f t="shared" si="147"/>
        <v>35.01</v>
      </c>
      <c r="CC44" s="19">
        <f t="shared" si="148"/>
        <v>32.75</v>
      </c>
      <c r="CD44" s="19">
        <f t="shared" si="149"/>
        <v>35.01</v>
      </c>
      <c r="CE44" s="19">
        <f t="shared" si="150"/>
        <v>33.880000000000003</v>
      </c>
      <c r="CF44" s="19">
        <f t="shared" si="151"/>
        <v>35.01</v>
      </c>
      <c r="CG44" s="19">
        <f t="shared" si="152"/>
        <v>33.880000000000003</v>
      </c>
      <c r="CH44" s="19">
        <f t="shared" si="153"/>
        <v>35.01</v>
      </c>
      <c r="CI44" s="19">
        <f t="shared" si="154"/>
        <v>35.01</v>
      </c>
      <c r="CJ44" s="19">
        <f t="shared" si="155"/>
        <v>33.880000000000003</v>
      </c>
      <c r="CK44" s="19">
        <f t="shared" si="156"/>
        <v>35.01</v>
      </c>
      <c r="CL44" s="19">
        <f t="shared" si="157"/>
        <v>33.880000000000003</v>
      </c>
      <c r="CM44" s="19">
        <f t="shared" si="164"/>
        <v>35.01</v>
      </c>
      <c r="CN44" s="19">
        <f t="shared" si="158"/>
        <v>413.33999999999992</v>
      </c>
      <c r="CO44" s="156">
        <f t="shared" si="159"/>
        <v>1663.52</v>
      </c>
      <c r="CP44" s="19">
        <f t="shared" si="165"/>
        <v>35.01</v>
      </c>
      <c r="CQ44" s="19">
        <f t="shared" si="160"/>
        <v>31.62</v>
      </c>
      <c r="CR44" s="19">
        <f t="shared" si="166"/>
        <v>35.01</v>
      </c>
      <c r="CS44" s="19">
        <f t="shared" si="167"/>
        <v>33.880000000000003</v>
      </c>
      <c r="CT44" s="157">
        <f t="shared" si="168"/>
        <v>35.01</v>
      </c>
      <c r="CU44" s="19">
        <f t="shared" si="169"/>
        <v>33.880000000000003</v>
      </c>
      <c r="CV44" s="19">
        <f t="shared" si="170"/>
        <v>35.01</v>
      </c>
      <c r="CW44" s="19"/>
      <c r="CX44" s="19"/>
      <c r="CY44" s="19"/>
      <c r="CZ44" s="19"/>
      <c r="DA44" s="19"/>
      <c r="DB44" s="93">
        <f t="shared" si="161"/>
        <v>239.41999999999996</v>
      </c>
      <c r="DC44" s="19">
        <f t="shared" si="162"/>
        <v>1902.94</v>
      </c>
      <c r="DD44" s="19">
        <f t="shared" si="163"/>
        <v>387.05999999999995</v>
      </c>
    </row>
    <row r="45" spans="2:108" ht="33" x14ac:dyDescent="0.2">
      <c r="B45" s="159">
        <v>41262</v>
      </c>
      <c r="C45" s="30" t="s">
        <v>108</v>
      </c>
      <c r="D45" s="38" t="s">
        <v>139</v>
      </c>
      <c r="E45" s="160" t="s">
        <v>117</v>
      </c>
      <c r="F45" s="160" t="s">
        <v>140</v>
      </c>
      <c r="G45" s="19">
        <v>3940</v>
      </c>
      <c r="H45" s="19">
        <f t="shared" si="100"/>
        <v>394</v>
      </c>
      <c r="I45" s="19">
        <f t="shared" si="101"/>
        <v>3546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>
        <f t="shared" si="102"/>
        <v>0</v>
      </c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>
        <f t="shared" si="171"/>
        <v>23.32</v>
      </c>
      <c r="AJ45" s="19">
        <f t="shared" si="103"/>
        <v>23.32</v>
      </c>
      <c r="AK45" s="19">
        <f t="shared" ref="AK45:AK56" si="172">ROUND((W45+X45+Y45+Z45+AA45+AB45+AC45+AD45+AE45+AF45+AG45+AH45+AI45),2)</f>
        <v>23.32</v>
      </c>
      <c r="AL45" s="19">
        <f t="shared" si="105"/>
        <v>60.23</v>
      </c>
      <c r="AM45" s="19">
        <f t="shared" si="106"/>
        <v>54.4</v>
      </c>
      <c r="AN45" s="19">
        <f t="shared" si="107"/>
        <v>60.23</v>
      </c>
      <c r="AO45" s="19">
        <f t="shared" si="108"/>
        <v>58.29</v>
      </c>
      <c r="AP45" s="19">
        <f t="shared" si="109"/>
        <v>60.23</v>
      </c>
      <c r="AQ45" s="19">
        <f t="shared" si="110"/>
        <v>58.29</v>
      </c>
      <c r="AR45" s="19">
        <f t="shared" si="111"/>
        <v>60.23</v>
      </c>
      <c r="AS45" s="19">
        <f t="shared" si="112"/>
        <v>60.23</v>
      </c>
      <c r="AT45" s="19">
        <f t="shared" si="113"/>
        <v>58.29</v>
      </c>
      <c r="AU45" s="19">
        <f t="shared" si="114"/>
        <v>60.23</v>
      </c>
      <c r="AV45" s="19">
        <f t="shared" si="115"/>
        <v>58.29</v>
      </c>
      <c r="AW45" s="19">
        <f t="shared" si="116"/>
        <v>60.23</v>
      </c>
      <c r="AX45" s="19">
        <f t="shared" si="117"/>
        <v>709.17000000000007</v>
      </c>
      <c r="AY45" s="19">
        <f t="shared" si="118"/>
        <v>732.49</v>
      </c>
      <c r="AZ45" s="19">
        <f t="shared" si="119"/>
        <v>60.23</v>
      </c>
      <c r="BA45" s="19">
        <f t="shared" si="120"/>
        <v>54.4</v>
      </c>
      <c r="BB45" s="19">
        <f t="shared" si="121"/>
        <v>60.23</v>
      </c>
      <c r="BC45" s="19">
        <f t="shared" si="122"/>
        <v>58.29</v>
      </c>
      <c r="BD45" s="19">
        <f t="shared" si="123"/>
        <v>60.23</v>
      </c>
      <c r="BE45" s="19">
        <f t="shared" si="124"/>
        <v>58.29</v>
      </c>
      <c r="BF45" s="19">
        <f t="shared" si="125"/>
        <v>60.23</v>
      </c>
      <c r="BG45" s="19">
        <f t="shared" si="126"/>
        <v>60.23</v>
      </c>
      <c r="BH45" s="19">
        <f t="shared" si="127"/>
        <v>58.29</v>
      </c>
      <c r="BI45" s="19">
        <f t="shared" si="128"/>
        <v>60.23</v>
      </c>
      <c r="BJ45" s="19">
        <f t="shared" si="129"/>
        <v>58.29</v>
      </c>
      <c r="BK45" s="19">
        <f t="shared" si="130"/>
        <v>60.23</v>
      </c>
      <c r="BL45" s="19">
        <f t="shared" si="131"/>
        <v>709.17000000000007</v>
      </c>
      <c r="BM45" s="19">
        <f t="shared" si="132"/>
        <v>1441.66</v>
      </c>
      <c r="BN45" s="19">
        <f t="shared" si="133"/>
        <v>60.23</v>
      </c>
      <c r="BO45" s="19">
        <f t="shared" si="134"/>
        <v>54.4</v>
      </c>
      <c r="BP45" s="19">
        <f t="shared" si="135"/>
        <v>60.23</v>
      </c>
      <c r="BQ45" s="19">
        <f t="shared" si="136"/>
        <v>58.29</v>
      </c>
      <c r="BR45" s="19">
        <f t="shared" si="137"/>
        <v>60.23</v>
      </c>
      <c r="BS45" s="19">
        <f t="shared" si="138"/>
        <v>58.29</v>
      </c>
      <c r="BT45" s="19">
        <f t="shared" si="139"/>
        <v>60.23</v>
      </c>
      <c r="BU45" s="19">
        <f t="shared" si="140"/>
        <v>60.23</v>
      </c>
      <c r="BV45" s="19">
        <f t="shared" si="141"/>
        <v>58.29</v>
      </c>
      <c r="BW45" s="19">
        <f t="shared" si="142"/>
        <v>60.23</v>
      </c>
      <c r="BX45" s="19">
        <f t="shared" si="143"/>
        <v>58.29</v>
      </c>
      <c r="BY45" s="19">
        <f t="shared" si="144"/>
        <v>60.23</v>
      </c>
      <c r="BZ45" s="19">
        <f t="shared" si="145"/>
        <v>709.17000000000007</v>
      </c>
      <c r="CA45" s="19">
        <f t="shared" si="146"/>
        <v>2150.83</v>
      </c>
      <c r="CB45" s="19">
        <f t="shared" si="147"/>
        <v>60.23</v>
      </c>
      <c r="CC45" s="19">
        <f t="shared" si="148"/>
        <v>56.35</v>
      </c>
      <c r="CD45" s="19">
        <f t="shared" si="149"/>
        <v>60.23</v>
      </c>
      <c r="CE45" s="19">
        <f t="shared" si="150"/>
        <v>58.29</v>
      </c>
      <c r="CF45" s="19">
        <f t="shared" si="151"/>
        <v>60.23</v>
      </c>
      <c r="CG45" s="19">
        <f t="shared" si="152"/>
        <v>58.29</v>
      </c>
      <c r="CH45" s="19">
        <f t="shared" si="153"/>
        <v>60.23</v>
      </c>
      <c r="CI45" s="19">
        <f t="shared" si="154"/>
        <v>60.23</v>
      </c>
      <c r="CJ45" s="19">
        <f t="shared" si="155"/>
        <v>58.29</v>
      </c>
      <c r="CK45" s="19">
        <f t="shared" si="156"/>
        <v>60.23</v>
      </c>
      <c r="CL45" s="19">
        <f t="shared" si="157"/>
        <v>58.29</v>
      </c>
      <c r="CM45" s="19">
        <f t="shared" si="164"/>
        <v>60.23</v>
      </c>
      <c r="CN45" s="19">
        <f t="shared" si="158"/>
        <v>711.12</v>
      </c>
      <c r="CO45" s="156">
        <f t="shared" si="159"/>
        <v>2861.95</v>
      </c>
      <c r="CP45" s="19">
        <f t="shared" si="165"/>
        <v>60.23</v>
      </c>
      <c r="CQ45" s="19">
        <f t="shared" si="160"/>
        <v>54.4</v>
      </c>
      <c r="CR45" s="19">
        <f t="shared" si="166"/>
        <v>60.23</v>
      </c>
      <c r="CS45" s="19">
        <f t="shared" si="167"/>
        <v>58.29</v>
      </c>
      <c r="CT45" s="157">
        <f t="shared" si="168"/>
        <v>60.23</v>
      </c>
      <c r="CU45" s="19">
        <f t="shared" si="169"/>
        <v>58.29</v>
      </c>
      <c r="CV45" s="19">
        <f t="shared" si="170"/>
        <v>60.23</v>
      </c>
      <c r="CW45" s="19"/>
      <c r="CX45" s="19"/>
      <c r="CY45" s="19"/>
      <c r="CZ45" s="19"/>
      <c r="DA45" s="19"/>
      <c r="DB45" s="93">
        <f t="shared" si="161"/>
        <v>411.90000000000003</v>
      </c>
      <c r="DC45" s="19">
        <f t="shared" si="162"/>
        <v>3273.85</v>
      </c>
      <c r="DD45" s="19">
        <f t="shared" si="163"/>
        <v>666.15000000000009</v>
      </c>
    </row>
    <row r="46" spans="2:108" ht="49.5" x14ac:dyDescent="0.2">
      <c r="B46" s="159">
        <v>41262</v>
      </c>
      <c r="C46" s="30" t="s">
        <v>108</v>
      </c>
      <c r="D46" s="38" t="s">
        <v>141</v>
      </c>
      <c r="E46" s="160" t="s">
        <v>117</v>
      </c>
      <c r="F46" s="160" t="s">
        <v>142</v>
      </c>
      <c r="G46" s="19">
        <v>3940</v>
      </c>
      <c r="H46" s="19">
        <f t="shared" si="100"/>
        <v>394</v>
      </c>
      <c r="I46" s="19">
        <f t="shared" si="101"/>
        <v>3546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>
        <f t="shared" si="102"/>
        <v>0</v>
      </c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>
        <f t="shared" si="171"/>
        <v>23.32</v>
      </c>
      <c r="AJ46" s="19">
        <f t="shared" si="103"/>
        <v>23.32</v>
      </c>
      <c r="AK46" s="19">
        <f t="shared" si="172"/>
        <v>23.32</v>
      </c>
      <c r="AL46" s="19">
        <f t="shared" si="105"/>
        <v>60.23</v>
      </c>
      <c r="AM46" s="19">
        <f t="shared" si="106"/>
        <v>54.4</v>
      </c>
      <c r="AN46" s="19">
        <f t="shared" si="107"/>
        <v>60.23</v>
      </c>
      <c r="AO46" s="19">
        <f t="shared" si="108"/>
        <v>58.29</v>
      </c>
      <c r="AP46" s="19">
        <f t="shared" si="109"/>
        <v>60.23</v>
      </c>
      <c r="AQ46" s="19">
        <f t="shared" si="110"/>
        <v>58.29</v>
      </c>
      <c r="AR46" s="19">
        <f t="shared" si="111"/>
        <v>60.23</v>
      </c>
      <c r="AS46" s="19">
        <f t="shared" si="112"/>
        <v>60.23</v>
      </c>
      <c r="AT46" s="19">
        <f t="shared" si="113"/>
        <v>58.29</v>
      </c>
      <c r="AU46" s="19">
        <f t="shared" si="114"/>
        <v>60.23</v>
      </c>
      <c r="AV46" s="19">
        <f t="shared" si="115"/>
        <v>58.29</v>
      </c>
      <c r="AW46" s="19">
        <f t="shared" si="116"/>
        <v>60.23</v>
      </c>
      <c r="AX46" s="19">
        <f t="shared" si="117"/>
        <v>709.17000000000007</v>
      </c>
      <c r="AY46" s="19">
        <f t="shared" si="118"/>
        <v>732.49</v>
      </c>
      <c r="AZ46" s="19">
        <f t="shared" si="119"/>
        <v>60.23</v>
      </c>
      <c r="BA46" s="19">
        <f t="shared" si="120"/>
        <v>54.4</v>
      </c>
      <c r="BB46" s="19">
        <f t="shared" si="121"/>
        <v>60.23</v>
      </c>
      <c r="BC46" s="19">
        <f t="shared" si="122"/>
        <v>58.29</v>
      </c>
      <c r="BD46" s="19">
        <f t="shared" si="123"/>
        <v>60.23</v>
      </c>
      <c r="BE46" s="19">
        <f t="shared" si="124"/>
        <v>58.29</v>
      </c>
      <c r="BF46" s="19">
        <f t="shared" si="125"/>
        <v>60.23</v>
      </c>
      <c r="BG46" s="19">
        <f t="shared" si="126"/>
        <v>60.23</v>
      </c>
      <c r="BH46" s="19">
        <f t="shared" si="127"/>
        <v>58.29</v>
      </c>
      <c r="BI46" s="19">
        <f t="shared" si="128"/>
        <v>60.23</v>
      </c>
      <c r="BJ46" s="19">
        <f t="shared" si="129"/>
        <v>58.29</v>
      </c>
      <c r="BK46" s="19">
        <f t="shared" si="130"/>
        <v>60.23</v>
      </c>
      <c r="BL46" s="19">
        <f t="shared" si="131"/>
        <v>709.17000000000007</v>
      </c>
      <c r="BM46" s="19">
        <f t="shared" si="132"/>
        <v>1441.66</v>
      </c>
      <c r="BN46" s="19">
        <f t="shared" si="133"/>
        <v>60.23</v>
      </c>
      <c r="BO46" s="19">
        <f t="shared" si="134"/>
        <v>54.4</v>
      </c>
      <c r="BP46" s="19">
        <f t="shared" si="135"/>
        <v>60.23</v>
      </c>
      <c r="BQ46" s="19">
        <f t="shared" si="136"/>
        <v>58.29</v>
      </c>
      <c r="BR46" s="19">
        <f t="shared" si="137"/>
        <v>60.23</v>
      </c>
      <c r="BS46" s="19">
        <f t="shared" si="138"/>
        <v>58.29</v>
      </c>
      <c r="BT46" s="19">
        <f t="shared" si="139"/>
        <v>60.23</v>
      </c>
      <c r="BU46" s="19">
        <f t="shared" si="140"/>
        <v>60.23</v>
      </c>
      <c r="BV46" s="19">
        <f t="shared" si="141"/>
        <v>58.29</v>
      </c>
      <c r="BW46" s="19">
        <f t="shared" si="142"/>
        <v>60.23</v>
      </c>
      <c r="BX46" s="19">
        <f t="shared" si="143"/>
        <v>58.29</v>
      </c>
      <c r="BY46" s="19">
        <f t="shared" si="144"/>
        <v>60.23</v>
      </c>
      <c r="BZ46" s="19">
        <f t="shared" si="145"/>
        <v>709.17000000000007</v>
      </c>
      <c r="CA46" s="19">
        <f t="shared" si="146"/>
        <v>2150.83</v>
      </c>
      <c r="CB46" s="19">
        <f t="shared" si="147"/>
        <v>60.23</v>
      </c>
      <c r="CC46" s="19">
        <f t="shared" si="148"/>
        <v>56.35</v>
      </c>
      <c r="CD46" s="19">
        <f t="shared" si="149"/>
        <v>60.23</v>
      </c>
      <c r="CE46" s="19">
        <f t="shared" si="150"/>
        <v>58.29</v>
      </c>
      <c r="CF46" s="19">
        <f t="shared" si="151"/>
        <v>60.23</v>
      </c>
      <c r="CG46" s="19">
        <f t="shared" si="152"/>
        <v>58.29</v>
      </c>
      <c r="CH46" s="19">
        <f t="shared" si="153"/>
        <v>60.23</v>
      </c>
      <c r="CI46" s="19">
        <f t="shared" si="154"/>
        <v>60.23</v>
      </c>
      <c r="CJ46" s="19">
        <f t="shared" si="155"/>
        <v>58.29</v>
      </c>
      <c r="CK46" s="19">
        <f t="shared" si="156"/>
        <v>60.23</v>
      </c>
      <c r="CL46" s="19">
        <f t="shared" si="157"/>
        <v>58.29</v>
      </c>
      <c r="CM46" s="19">
        <f t="shared" si="164"/>
        <v>60.23</v>
      </c>
      <c r="CN46" s="19">
        <f t="shared" si="158"/>
        <v>711.12</v>
      </c>
      <c r="CO46" s="156">
        <f t="shared" si="159"/>
        <v>2861.95</v>
      </c>
      <c r="CP46" s="19">
        <f t="shared" si="165"/>
        <v>60.23</v>
      </c>
      <c r="CQ46" s="19">
        <f t="shared" si="160"/>
        <v>54.4</v>
      </c>
      <c r="CR46" s="19">
        <f t="shared" si="166"/>
        <v>60.23</v>
      </c>
      <c r="CS46" s="19">
        <f t="shared" si="167"/>
        <v>58.29</v>
      </c>
      <c r="CT46" s="157">
        <f t="shared" si="168"/>
        <v>60.23</v>
      </c>
      <c r="CU46" s="19">
        <f t="shared" si="169"/>
        <v>58.29</v>
      </c>
      <c r="CV46" s="19">
        <f t="shared" si="170"/>
        <v>60.23</v>
      </c>
      <c r="CW46" s="19"/>
      <c r="CX46" s="19"/>
      <c r="CY46" s="19"/>
      <c r="CZ46" s="19"/>
      <c r="DA46" s="19"/>
      <c r="DB46" s="93">
        <f t="shared" si="161"/>
        <v>411.90000000000003</v>
      </c>
      <c r="DC46" s="19">
        <f t="shared" si="162"/>
        <v>3273.85</v>
      </c>
      <c r="DD46" s="19">
        <f t="shared" si="163"/>
        <v>666.15000000000009</v>
      </c>
    </row>
    <row r="47" spans="2:108" ht="33" x14ac:dyDescent="0.2">
      <c r="B47" s="159">
        <v>41262</v>
      </c>
      <c r="C47" s="30" t="s">
        <v>108</v>
      </c>
      <c r="D47" s="38" t="s">
        <v>143</v>
      </c>
      <c r="E47" s="160" t="s">
        <v>117</v>
      </c>
      <c r="F47" s="160" t="s">
        <v>144</v>
      </c>
      <c r="G47" s="19">
        <v>3940</v>
      </c>
      <c r="H47" s="19">
        <f t="shared" si="100"/>
        <v>394</v>
      </c>
      <c r="I47" s="19">
        <f t="shared" si="101"/>
        <v>3546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>
        <f t="shared" si="102"/>
        <v>0</v>
      </c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>
        <f t="shared" si="171"/>
        <v>23.32</v>
      </c>
      <c r="AJ47" s="19">
        <f t="shared" si="103"/>
        <v>23.32</v>
      </c>
      <c r="AK47" s="19">
        <f t="shared" si="172"/>
        <v>23.32</v>
      </c>
      <c r="AL47" s="19">
        <f t="shared" si="105"/>
        <v>60.23</v>
      </c>
      <c r="AM47" s="19">
        <f t="shared" si="106"/>
        <v>54.4</v>
      </c>
      <c r="AN47" s="19">
        <f t="shared" si="107"/>
        <v>60.23</v>
      </c>
      <c r="AO47" s="19">
        <f t="shared" si="108"/>
        <v>58.29</v>
      </c>
      <c r="AP47" s="19">
        <f t="shared" si="109"/>
        <v>60.23</v>
      </c>
      <c r="AQ47" s="19">
        <f t="shared" si="110"/>
        <v>58.29</v>
      </c>
      <c r="AR47" s="19">
        <f t="shared" si="111"/>
        <v>60.23</v>
      </c>
      <c r="AS47" s="19">
        <f t="shared" si="112"/>
        <v>60.23</v>
      </c>
      <c r="AT47" s="19">
        <f t="shared" si="113"/>
        <v>58.29</v>
      </c>
      <c r="AU47" s="19">
        <f t="shared" si="114"/>
        <v>60.23</v>
      </c>
      <c r="AV47" s="19">
        <f t="shared" si="115"/>
        <v>58.29</v>
      </c>
      <c r="AW47" s="19">
        <f t="shared" si="116"/>
        <v>60.23</v>
      </c>
      <c r="AX47" s="19">
        <f t="shared" si="117"/>
        <v>709.17000000000007</v>
      </c>
      <c r="AY47" s="19">
        <f t="shared" si="118"/>
        <v>732.49</v>
      </c>
      <c r="AZ47" s="19">
        <f t="shared" si="119"/>
        <v>60.23</v>
      </c>
      <c r="BA47" s="19">
        <f t="shared" si="120"/>
        <v>54.4</v>
      </c>
      <c r="BB47" s="19">
        <f t="shared" si="121"/>
        <v>60.23</v>
      </c>
      <c r="BC47" s="19">
        <f t="shared" si="122"/>
        <v>58.29</v>
      </c>
      <c r="BD47" s="19">
        <f t="shared" si="123"/>
        <v>60.23</v>
      </c>
      <c r="BE47" s="19">
        <f t="shared" si="124"/>
        <v>58.29</v>
      </c>
      <c r="BF47" s="19">
        <f t="shared" si="125"/>
        <v>60.23</v>
      </c>
      <c r="BG47" s="19">
        <f t="shared" si="126"/>
        <v>60.23</v>
      </c>
      <c r="BH47" s="19">
        <f t="shared" si="127"/>
        <v>58.29</v>
      </c>
      <c r="BI47" s="19">
        <f t="shared" si="128"/>
        <v>60.23</v>
      </c>
      <c r="BJ47" s="19">
        <f t="shared" si="129"/>
        <v>58.29</v>
      </c>
      <c r="BK47" s="19">
        <f t="shared" si="130"/>
        <v>60.23</v>
      </c>
      <c r="BL47" s="19">
        <f t="shared" si="131"/>
        <v>709.17000000000007</v>
      </c>
      <c r="BM47" s="19">
        <f t="shared" si="132"/>
        <v>1441.66</v>
      </c>
      <c r="BN47" s="19">
        <f t="shared" si="133"/>
        <v>60.23</v>
      </c>
      <c r="BO47" s="19">
        <f t="shared" si="134"/>
        <v>54.4</v>
      </c>
      <c r="BP47" s="19">
        <f t="shared" si="135"/>
        <v>60.23</v>
      </c>
      <c r="BQ47" s="19">
        <f t="shared" si="136"/>
        <v>58.29</v>
      </c>
      <c r="BR47" s="19">
        <f t="shared" si="137"/>
        <v>60.23</v>
      </c>
      <c r="BS47" s="19">
        <f t="shared" si="138"/>
        <v>58.29</v>
      </c>
      <c r="BT47" s="19">
        <f t="shared" si="139"/>
        <v>60.23</v>
      </c>
      <c r="BU47" s="19">
        <f t="shared" si="140"/>
        <v>60.23</v>
      </c>
      <c r="BV47" s="19">
        <f t="shared" si="141"/>
        <v>58.29</v>
      </c>
      <c r="BW47" s="19">
        <f t="shared" si="142"/>
        <v>60.23</v>
      </c>
      <c r="BX47" s="19">
        <f t="shared" si="143"/>
        <v>58.29</v>
      </c>
      <c r="BY47" s="19">
        <f t="shared" si="144"/>
        <v>60.23</v>
      </c>
      <c r="BZ47" s="19">
        <f t="shared" si="145"/>
        <v>709.17000000000007</v>
      </c>
      <c r="CA47" s="19">
        <f t="shared" si="146"/>
        <v>2150.83</v>
      </c>
      <c r="CB47" s="19">
        <f t="shared" si="147"/>
        <v>60.23</v>
      </c>
      <c r="CC47" s="19">
        <f t="shared" si="148"/>
        <v>56.35</v>
      </c>
      <c r="CD47" s="19">
        <f t="shared" si="149"/>
        <v>60.23</v>
      </c>
      <c r="CE47" s="19">
        <f t="shared" si="150"/>
        <v>58.29</v>
      </c>
      <c r="CF47" s="19">
        <f t="shared" si="151"/>
        <v>60.23</v>
      </c>
      <c r="CG47" s="19">
        <f t="shared" si="152"/>
        <v>58.29</v>
      </c>
      <c r="CH47" s="19">
        <f t="shared" si="153"/>
        <v>60.23</v>
      </c>
      <c r="CI47" s="19">
        <f t="shared" si="154"/>
        <v>60.23</v>
      </c>
      <c r="CJ47" s="19">
        <f t="shared" si="155"/>
        <v>58.29</v>
      </c>
      <c r="CK47" s="19">
        <f t="shared" si="156"/>
        <v>60.23</v>
      </c>
      <c r="CL47" s="19">
        <f t="shared" si="157"/>
        <v>58.29</v>
      </c>
      <c r="CM47" s="19">
        <f t="shared" si="164"/>
        <v>60.23</v>
      </c>
      <c r="CN47" s="19">
        <f t="shared" si="158"/>
        <v>711.12</v>
      </c>
      <c r="CO47" s="156">
        <f t="shared" si="159"/>
        <v>2861.95</v>
      </c>
      <c r="CP47" s="19">
        <f t="shared" si="165"/>
        <v>60.23</v>
      </c>
      <c r="CQ47" s="19">
        <f t="shared" si="160"/>
        <v>54.4</v>
      </c>
      <c r="CR47" s="19">
        <f t="shared" si="166"/>
        <v>60.23</v>
      </c>
      <c r="CS47" s="19">
        <f t="shared" si="167"/>
        <v>58.29</v>
      </c>
      <c r="CT47" s="157">
        <f t="shared" si="168"/>
        <v>60.23</v>
      </c>
      <c r="CU47" s="19">
        <f t="shared" si="169"/>
        <v>58.29</v>
      </c>
      <c r="CV47" s="19">
        <f t="shared" si="170"/>
        <v>60.23</v>
      </c>
      <c r="CW47" s="19"/>
      <c r="CX47" s="19"/>
      <c r="CY47" s="19"/>
      <c r="CZ47" s="19"/>
      <c r="DA47" s="19"/>
      <c r="DB47" s="93">
        <f t="shared" si="161"/>
        <v>411.90000000000003</v>
      </c>
      <c r="DC47" s="19">
        <f t="shared" si="162"/>
        <v>3273.85</v>
      </c>
      <c r="DD47" s="19">
        <f t="shared" si="163"/>
        <v>666.15000000000009</v>
      </c>
    </row>
    <row r="48" spans="2:108" ht="66" x14ac:dyDescent="0.2">
      <c r="B48" s="159">
        <v>41262</v>
      </c>
      <c r="C48" s="30" t="s">
        <v>145</v>
      </c>
      <c r="D48" s="39" t="s">
        <v>146</v>
      </c>
      <c r="E48" s="160" t="s">
        <v>98</v>
      </c>
      <c r="F48" s="160" t="s">
        <v>147</v>
      </c>
      <c r="G48" s="19">
        <v>4500</v>
      </c>
      <c r="H48" s="19">
        <f t="shared" si="100"/>
        <v>450</v>
      </c>
      <c r="I48" s="19">
        <f t="shared" si="101"/>
        <v>4050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>
        <f t="shared" si="102"/>
        <v>0</v>
      </c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>
        <f t="shared" si="171"/>
        <v>26.63</v>
      </c>
      <c r="AJ48" s="19">
        <f t="shared" si="103"/>
        <v>26.63</v>
      </c>
      <c r="AK48" s="19">
        <f t="shared" si="172"/>
        <v>26.63</v>
      </c>
      <c r="AL48" s="19">
        <f t="shared" si="105"/>
        <v>68.790000000000006</v>
      </c>
      <c r="AM48" s="19">
        <f t="shared" si="106"/>
        <v>62.14</v>
      </c>
      <c r="AN48" s="19">
        <f t="shared" si="107"/>
        <v>68.790000000000006</v>
      </c>
      <c r="AO48" s="19">
        <f t="shared" si="108"/>
        <v>66.58</v>
      </c>
      <c r="AP48" s="19">
        <f t="shared" si="109"/>
        <v>68.790000000000006</v>
      </c>
      <c r="AQ48" s="19">
        <f t="shared" si="110"/>
        <v>66.58</v>
      </c>
      <c r="AR48" s="19">
        <f t="shared" si="111"/>
        <v>68.790000000000006</v>
      </c>
      <c r="AS48" s="19">
        <f t="shared" si="112"/>
        <v>68.790000000000006</v>
      </c>
      <c r="AT48" s="19">
        <f t="shared" si="113"/>
        <v>66.58</v>
      </c>
      <c r="AU48" s="19">
        <f t="shared" si="114"/>
        <v>68.790000000000006</v>
      </c>
      <c r="AV48" s="19">
        <f t="shared" si="115"/>
        <v>66.58</v>
      </c>
      <c r="AW48" s="19">
        <f t="shared" si="116"/>
        <v>68.790000000000006</v>
      </c>
      <c r="AX48" s="19">
        <f t="shared" si="117"/>
        <v>809.99</v>
      </c>
      <c r="AY48" s="19">
        <f t="shared" si="118"/>
        <v>836.62</v>
      </c>
      <c r="AZ48" s="19">
        <f t="shared" si="119"/>
        <v>68.790000000000006</v>
      </c>
      <c r="BA48" s="19">
        <f t="shared" si="120"/>
        <v>62.14</v>
      </c>
      <c r="BB48" s="19">
        <f t="shared" si="121"/>
        <v>68.790000000000006</v>
      </c>
      <c r="BC48" s="19">
        <f t="shared" si="122"/>
        <v>66.58</v>
      </c>
      <c r="BD48" s="19">
        <f t="shared" si="123"/>
        <v>68.790000000000006</v>
      </c>
      <c r="BE48" s="19">
        <f t="shared" si="124"/>
        <v>66.58</v>
      </c>
      <c r="BF48" s="19">
        <f t="shared" si="125"/>
        <v>68.790000000000006</v>
      </c>
      <c r="BG48" s="19">
        <f t="shared" si="126"/>
        <v>68.790000000000006</v>
      </c>
      <c r="BH48" s="19">
        <f t="shared" si="127"/>
        <v>66.58</v>
      </c>
      <c r="BI48" s="19">
        <f t="shared" si="128"/>
        <v>68.790000000000006</v>
      </c>
      <c r="BJ48" s="19">
        <f t="shared" si="129"/>
        <v>66.58</v>
      </c>
      <c r="BK48" s="19">
        <f t="shared" si="130"/>
        <v>68.790000000000006</v>
      </c>
      <c r="BL48" s="19">
        <f t="shared" si="131"/>
        <v>809.99</v>
      </c>
      <c r="BM48" s="19">
        <f t="shared" si="132"/>
        <v>1646.61</v>
      </c>
      <c r="BN48" s="19">
        <f t="shared" si="133"/>
        <v>68.790000000000006</v>
      </c>
      <c r="BO48" s="19">
        <f t="shared" si="134"/>
        <v>62.14</v>
      </c>
      <c r="BP48" s="19">
        <f t="shared" si="135"/>
        <v>68.790000000000006</v>
      </c>
      <c r="BQ48" s="19">
        <f t="shared" si="136"/>
        <v>66.58</v>
      </c>
      <c r="BR48" s="19">
        <f t="shared" si="137"/>
        <v>68.790000000000006</v>
      </c>
      <c r="BS48" s="19">
        <f t="shared" si="138"/>
        <v>66.58</v>
      </c>
      <c r="BT48" s="19">
        <f t="shared" si="139"/>
        <v>68.790000000000006</v>
      </c>
      <c r="BU48" s="19">
        <f t="shared" si="140"/>
        <v>68.790000000000006</v>
      </c>
      <c r="BV48" s="19">
        <f t="shared" si="141"/>
        <v>66.58</v>
      </c>
      <c r="BW48" s="19">
        <f t="shared" si="142"/>
        <v>68.790000000000006</v>
      </c>
      <c r="BX48" s="19">
        <f t="shared" si="143"/>
        <v>66.58</v>
      </c>
      <c r="BY48" s="19">
        <f t="shared" si="144"/>
        <v>68.790000000000006</v>
      </c>
      <c r="BZ48" s="19">
        <f t="shared" si="145"/>
        <v>809.99</v>
      </c>
      <c r="CA48" s="19">
        <f t="shared" si="146"/>
        <v>2456.6</v>
      </c>
      <c r="CB48" s="19">
        <f t="shared" si="147"/>
        <v>68.790000000000006</v>
      </c>
      <c r="CC48" s="19">
        <f t="shared" si="148"/>
        <v>64.36</v>
      </c>
      <c r="CD48" s="19">
        <f t="shared" si="149"/>
        <v>68.790000000000006</v>
      </c>
      <c r="CE48" s="19">
        <f t="shared" si="150"/>
        <v>66.58</v>
      </c>
      <c r="CF48" s="19">
        <f t="shared" si="151"/>
        <v>68.790000000000006</v>
      </c>
      <c r="CG48" s="19">
        <f t="shared" si="152"/>
        <v>66.58</v>
      </c>
      <c r="CH48" s="19">
        <f t="shared" si="153"/>
        <v>68.790000000000006</v>
      </c>
      <c r="CI48" s="19">
        <f t="shared" si="154"/>
        <v>68.790000000000006</v>
      </c>
      <c r="CJ48" s="19">
        <f t="shared" si="155"/>
        <v>66.58</v>
      </c>
      <c r="CK48" s="19">
        <f t="shared" si="156"/>
        <v>68.790000000000006</v>
      </c>
      <c r="CL48" s="19">
        <f t="shared" si="157"/>
        <v>66.58</v>
      </c>
      <c r="CM48" s="19">
        <f t="shared" si="164"/>
        <v>68.790000000000006</v>
      </c>
      <c r="CN48" s="19">
        <f t="shared" si="158"/>
        <v>812.21</v>
      </c>
      <c r="CO48" s="156">
        <f t="shared" si="159"/>
        <v>3268.81</v>
      </c>
      <c r="CP48" s="19">
        <f t="shared" si="165"/>
        <v>68.790000000000006</v>
      </c>
      <c r="CQ48" s="19">
        <f t="shared" si="160"/>
        <v>62.14</v>
      </c>
      <c r="CR48" s="19">
        <f t="shared" si="166"/>
        <v>68.790000000000006</v>
      </c>
      <c r="CS48" s="19">
        <f t="shared" si="167"/>
        <v>66.58</v>
      </c>
      <c r="CT48" s="157">
        <f t="shared" si="168"/>
        <v>68.790000000000006</v>
      </c>
      <c r="CU48" s="19">
        <f t="shared" si="169"/>
        <v>66.58</v>
      </c>
      <c r="CV48" s="19">
        <f t="shared" si="170"/>
        <v>68.790000000000006</v>
      </c>
      <c r="CW48" s="19"/>
      <c r="CX48" s="19"/>
      <c r="CY48" s="19"/>
      <c r="CZ48" s="19"/>
      <c r="DA48" s="19"/>
      <c r="DB48" s="93">
        <f t="shared" si="161"/>
        <v>470.46000000000004</v>
      </c>
      <c r="DC48" s="19">
        <f t="shared" si="162"/>
        <v>3739.27</v>
      </c>
      <c r="DD48" s="19">
        <f t="shared" si="163"/>
        <v>760.73</v>
      </c>
    </row>
    <row r="49" spans="2:108" ht="16.5" x14ac:dyDescent="0.2">
      <c r="B49" s="29">
        <v>41264</v>
      </c>
      <c r="C49" s="39" t="s">
        <v>148</v>
      </c>
      <c r="D49" s="39" t="s">
        <v>149</v>
      </c>
      <c r="E49" s="160" t="s">
        <v>150</v>
      </c>
      <c r="F49" s="160" t="s">
        <v>151</v>
      </c>
      <c r="G49" s="19">
        <v>1850</v>
      </c>
      <c r="H49" s="19">
        <f t="shared" si="100"/>
        <v>185</v>
      </c>
      <c r="I49" s="19">
        <f t="shared" si="101"/>
        <v>1665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>
        <f t="shared" si="102"/>
        <v>0</v>
      </c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>
        <f>ROUND((I49/5/365*10),2)</f>
        <v>9.1199999999999992</v>
      </c>
      <c r="AJ49" s="19">
        <f t="shared" si="103"/>
        <v>9.1199999999999992</v>
      </c>
      <c r="AK49" s="19">
        <f t="shared" si="172"/>
        <v>9.1199999999999992</v>
      </c>
      <c r="AL49" s="19">
        <f t="shared" si="105"/>
        <v>28.28</v>
      </c>
      <c r="AM49" s="19">
        <f t="shared" si="106"/>
        <v>25.55</v>
      </c>
      <c r="AN49" s="19">
        <f t="shared" si="107"/>
        <v>28.28</v>
      </c>
      <c r="AO49" s="19">
        <f t="shared" si="108"/>
        <v>27.37</v>
      </c>
      <c r="AP49" s="19">
        <f t="shared" si="109"/>
        <v>28.28</v>
      </c>
      <c r="AQ49" s="19">
        <f t="shared" si="110"/>
        <v>27.37</v>
      </c>
      <c r="AR49" s="19">
        <f t="shared" si="111"/>
        <v>28.28</v>
      </c>
      <c r="AS49" s="19">
        <f t="shared" si="112"/>
        <v>28.28</v>
      </c>
      <c r="AT49" s="19">
        <f t="shared" si="113"/>
        <v>27.37</v>
      </c>
      <c r="AU49" s="19">
        <f t="shared" si="114"/>
        <v>28.28</v>
      </c>
      <c r="AV49" s="19">
        <f t="shared" si="115"/>
        <v>27.37</v>
      </c>
      <c r="AW49" s="19">
        <f t="shared" si="116"/>
        <v>28.28</v>
      </c>
      <c r="AX49" s="19">
        <f t="shared" si="117"/>
        <v>332.99</v>
      </c>
      <c r="AY49" s="19">
        <f t="shared" si="118"/>
        <v>342.11</v>
      </c>
      <c r="AZ49" s="19">
        <f t="shared" si="119"/>
        <v>28.28</v>
      </c>
      <c r="BA49" s="19">
        <f t="shared" si="120"/>
        <v>25.55</v>
      </c>
      <c r="BB49" s="19">
        <f t="shared" si="121"/>
        <v>28.28</v>
      </c>
      <c r="BC49" s="19">
        <f t="shared" si="122"/>
        <v>27.37</v>
      </c>
      <c r="BD49" s="19">
        <f t="shared" si="123"/>
        <v>28.28</v>
      </c>
      <c r="BE49" s="19">
        <f t="shared" si="124"/>
        <v>27.37</v>
      </c>
      <c r="BF49" s="19">
        <f t="shared" si="125"/>
        <v>28.28</v>
      </c>
      <c r="BG49" s="19">
        <f t="shared" si="126"/>
        <v>28.28</v>
      </c>
      <c r="BH49" s="19">
        <f t="shared" si="127"/>
        <v>27.37</v>
      </c>
      <c r="BI49" s="19">
        <f t="shared" si="128"/>
        <v>28.28</v>
      </c>
      <c r="BJ49" s="19">
        <f t="shared" si="129"/>
        <v>27.37</v>
      </c>
      <c r="BK49" s="19">
        <f t="shared" si="130"/>
        <v>28.28</v>
      </c>
      <c r="BL49" s="19">
        <f t="shared" si="131"/>
        <v>332.99</v>
      </c>
      <c r="BM49" s="19">
        <f t="shared" si="132"/>
        <v>675.1</v>
      </c>
      <c r="BN49" s="19">
        <f t="shared" si="133"/>
        <v>28.28</v>
      </c>
      <c r="BO49" s="19">
        <f t="shared" si="134"/>
        <v>25.55</v>
      </c>
      <c r="BP49" s="19">
        <f t="shared" si="135"/>
        <v>28.28</v>
      </c>
      <c r="BQ49" s="19">
        <f t="shared" si="136"/>
        <v>27.37</v>
      </c>
      <c r="BR49" s="19">
        <f t="shared" si="137"/>
        <v>28.28</v>
      </c>
      <c r="BS49" s="19">
        <f t="shared" si="138"/>
        <v>27.37</v>
      </c>
      <c r="BT49" s="19">
        <f t="shared" si="139"/>
        <v>28.28</v>
      </c>
      <c r="BU49" s="19">
        <f t="shared" si="140"/>
        <v>28.28</v>
      </c>
      <c r="BV49" s="19">
        <f t="shared" si="141"/>
        <v>27.37</v>
      </c>
      <c r="BW49" s="19">
        <f t="shared" si="142"/>
        <v>28.28</v>
      </c>
      <c r="BX49" s="19">
        <f t="shared" si="143"/>
        <v>27.37</v>
      </c>
      <c r="BY49" s="19">
        <f t="shared" si="144"/>
        <v>28.28</v>
      </c>
      <c r="BZ49" s="19">
        <f t="shared" si="145"/>
        <v>332.99</v>
      </c>
      <c r="CA49" s="19">
        <f t="shared" si="146"/>
        <v>1008.09</v>
      </c>
      <c r="CB49" s="19">
        <f t="shared" si="147"/>
        <v>28.28</v>
      </c>
      <c r="CC49" s="19">
        <f t="shared" si="148"/>
        <v>26.46</v>
      </c>
      <c r="CD49" s="19">
        <f t="shared" si="149"/>
        <v>28.28</v>
      </c>
      <c r="CE49" s="19">
        <f t="shared" si="150"/>
        <v>27.37</v>
      </c>
      <c r="CF49" s="19">
        <f t="shared" si="151"/>
        <v>28.28</v>
      </c>
      <c r="CG49" s="19">
        <f t="shared" si="152"/>
        <v>27.37</v>
      </c>
      <c r="CH49" s="19">
        <f t="shared" si="153"/>
        <v>28.28</v>
      </c>
      <c r="CI49" s="19">
        <f t="shared" si="154"/>
        <v>28.28</v>
      </c>
      <c r="CJ49" s="19">
        <f t="shared" si="155"/>
        <v>27.37</v>
      </c>
      <c r="CK49" s="19">
        <f t="shared" si="156"/>
        <v>28.28</v>
      </c>
      <c r="CL49" s="19">
        <f t="shared" si="157"/>
        <v>27.37</v>
      </c>
      <c r="CM49" s="19">
        <f t="shared" si="164"/>
        <v>28.28</v>
      </c>
      <c r="CN49" s="19">
        <f t="shared" si="158"/>
        <v>333.9</v>
      </c>
      <c r="CO49" s="156">
        <f t="shared" si="159"/>
        <v>1341.99</v>
      </c>
      <c r="CP49" s="19">
        <f t="shared" si="165"/>
        <v>28.28</v>
      </c>
      <c r="CQ49" s="19">
        <f t="shared" si="160"/>
        <v>25.55</v>
      </c>
      <c r="CR49" s="19">
        <f t="shared" si="166"/>
        <v>28.28</v>
      </c>
      <c r="CS49" s="19">
        <f t="shared" si="167"/>
        <v>27.37</v>
      </c>
      <c r="CT49" s="157">
        <f t="shared" si="168"/>
        <v>28.28</v>
      </c>
      <c r="CU49" s="19">
        <f t="shared" si="169"/>
        <v>27.37</v>
      </c>
      <c r="CV49" s="19">
        <f t="shared" si="170"/>
        <v>28.28</v>
      </c>
      <c r="CW49" s="19"/>
      <c r="CX49" s="19"/>
      <c r="CY49" s="19"/>
      <c r="CZ49" s="19"/>
      <c r="DA49" s="19"/>
      <c r="DB49" s="93">
        <f t="shared" si="161"/>
        <v>193.41</v>
      </c>
      <c r="DC49" s="19">
        <f t="shared" si="162"/>
        <v>1535.4</v>
      </c>
      <c r="DD49" s="19">
        <f t="shared" si="163"/>
        <v>314.59999999999991</v>
      </c>
    </row>
    <row r="50" spans="2:108" ht="41.25" x14ac:dyDescent="0.2">
      <c r="B50" s="29">
        <v>41369</v>
      </c>
      <c r="C50" s="39" t="s">
        <v>152</v>
      </c>
      <c r="D50" s="39" t="s">
        <v>153</v>
      </c>
      <c r="E50" s="160" t="s">
        <v>117</v>
      </c>
      <c r="F50" s="160" t="s">
        <v>154</v>
      </c>
      <c r="G50" s="19">
        <v>825</v>
      </c>
      <c r="H50" s="19">
        <f t="shared" si="100"/>
        <v>82.5</v>
      </c>
      <c r="I50" s="19">
        <f t="shared" si="101"/>
        <v>742.5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>
        <f t="shared" si="103"/>
        <v>0</v>
      </c>
      <c r="AK50" s="19">
        <f t="shared" si="172"/>
        <v>0</v>
      </c>
      <c r="AL50" s="19"/>
      <c r="AM50" s="19"/>
      <c r="AN50" s="19"/>
      <c r="AO50" s="19">
        <f>ROUND((I50/5/365*25),2)</f>
        <v>10.17</v>
      </c>
      <c r="AP50" s="19">
        <f t="shared" si="109"/>
        <v>12.61</v>
      </c>
      <c r="AQ50" s="19">
        <f t="shared" si="110"/>
        <v>12.21</v>
      </c>
      <c r="AR50" s="19">
        <f t="shared" si="111"/>
        <v>12.61</v>
      </c>
      <c r="AS50" s="19">
        <f t="shared" si="112"/>
        <v>12.61</v>
      </c>
      <c r="AT50" s="19">
        <f t="shared" si="113"/>
        <v>12.21</v>
      </c>
      <c r="AU50" s="19">
        <f t="shared" si="114"/>
        <v>12.61</v>
      </c>
      <c r="AV50" s="19">
        <f t="shared" si="115"/>
        <v>12.21</v>
      </c>
      <c r="AW50" s="19">
        <f t="shared" si="116"/>
        <v>12.61</v>
      </c>
      <c r="AX50" s="19">
        <f t="shared" si="117"/>
        <v>109.85000000000001</v>
      </c>
      <c r="AY50" s="19">
        <f t="shared" si="118"/>
        <v>109.85</v>
      </c>
      <c r="AZ50" s="19">
        <f t="shared" si="119"/>
        <v>12.61</v>
      </c>
      <c r="BA50" s="19">
        <f t="shared" si="120"/>
        <v>11.39</v>
      </c>
      <c r="BB50" s="19">
        <f t="shared" si="121"/>
        <v>12.61</v>
      </c>
      <c r="BC50" s="19">
        <f t="shared" si="122"/>
        <v>12.21</v>
      </c>
      <c r="BD50" s="19">
        <f t="shared" si="123"/>
        <v>12.61</v>
      </c>
      <c r="BE50" s="19">
        <f t="shared" si="124"/>
        <v>12.21</v>
      </c>
      <c r="BF50" s="19">
        <f t="shared" si="125"/>
        <v>12.61</v>
      </c>
      <c r="BG50" s="19">
        <f t="shared" si="126"/>
        <v>12.61</v>
      </c>
      <c r="BH50" s="19">
        <f t="shared" si="127"/>
        <v>12.21</v>
      </c>
      <c r="BI50" s="19">
        <f t="shared" si="128"/>
        <v>12.61</v>
      </c>
      <c r="BJ50" s="19">
        <f t="shared" si="129"/>
        <v>12.21</v>
      </c>
      <c r="BK50" s="19">
        <f t="shared" si="130"/>
        <v>12.61</v>
      </c>
      <c r="BL50" s="19">
        <f t="shared" si="131"/>
        <v>148.5</v>
      </c>
      <c r="BM50" s="19">
        <f t="shared" si="132"/>
        <v>258.35000000000002</v>
      </c>
      <c r="BN50" s="19">
        <f t="shared" si="133"/>
        <v>12.61</v>
      </c>
      <c r="BO50" s="19">
        <f t="shared" si="134"/>
        <v>11.39</v>
      </c>
      <c r="BP50" s="19">
        <f t="shared" si="135"/>
        <v>12.61</v>
      </c>
      <c r="BQ50" s="19">
        <f t="shared" si="136"/>
        <v>12.21</v>
      </c>
      <c r="BR50" s="19">
        <f t="shared" si="137"/>
        <v>12.61</v>
      </c>
      <c r="BS50" s="19">
        <f t="shared" si="138"/>
        <v>12.21</v>
      </c>
      <c r="BT50" s="19">
        <f t="shared" si="139"/>
        <v>12.61</v>
      </c>
      <c r="BU50" s="19">
        <f t="shared" si="140"/>
        <v>12.61</v>
      </c>
      <c r="BV50" s="19">
        <f t="shared" si="141"/>
        <v>12.21</v>
      </c>
      <c r="BW50" s="19">
        <f t="shared" si="142"/>
        <v>12.61</v>
      </c>
      <c r="BX50" s="19">
        <f t="shared" si="143"/>
        <v>12.21</v>
      </c>
      <c r="BY50" s="19">
        <f t="shared" si="144"/>
        <v>12.61</v>
      </c>
      <c r="BZ50" s="19">
        <f t="shared" si="145"/>
        <v>148.5</v>
      </c>
      <c r="CA50" s="19">
        <f t="shared" si="146"/>
        <v>406.85</v>
      </c>
      <c r="CB50" s="19">
        <f t="shared" si="147"/>
        <v>12.61</v>
      </c>
      <c r="CC50" s="19">
        <f t="shared" si="148"/>
        <v>11.8</v>
      </c>
      <c r="CD50" s="19">
        <f t="shared" si="149"/>
        <v>12.61</v>
      </c>
      <c r="CE50" s="19">
        <f t="shared" si="150"/>
        <v>12.21</v>
      </c>
      <c r="CF50" s="19">
        <f t="shared" si="151"/>
        <v>12.61</v>
      </c>
      <c r="CG50" s="19">
        <f t="shared" si="152"/>
        <v>12.21</v>
      </c>
      <c r="CH50" s="19">
        <f t="shared" si="153"/>
        <v>12.61</v>
      </c>
      <c r="CI50" s="19">
        <f t="shared" si="154"/>
        <v>12.61</v>
      </c>
      <c r="CJ50" s="19">
        <f t="shared" si="155"/>
        <v>12.21</v>
      </c>
      <c r="CK50" s="19">
        <f t="shared" si="156"/>
        <v>12.61</v>
      </c>
      <c r="CL50" s="19">
        <f t="shared" si="157"/>
        <v>12.21</v>
      </c>
      <c r="CM50" s="19">
        <f t="shared" si="164"/>
        <v>12.61</v>
      </c>
      <c r="CN50" s="19">
        <f t="shared" si="158"/>
        <v>148.90999999999997</v>
      </c>
      <c r="CO50" s="156">
        <f t="shared" si="159"/>
        <v>555.76</v>
      </c>
      <c r="CP50" s="19">
        <f t="shared" si="165"/>
        <v>12.61</v>
      </c>
      <c r="CQ50" s="19">
        <f t="shared" si="160"/>
        <v>11.39</v>
      </c>
      <c r="CR50" s="19">
        <f t="shared" si="166"/>
        <v>12.61</v>
      </c>
      <c r="CS50" s="19">
        <f t="shared" si="167"/>
        <v>12.21</v>
      </c>
      <c r="CT50" s="157">
        <f t="shared" si="168"/>
        <v>12.61</v>
      </c>
      <c r="CU50" s="19">
        <f t="shared" si="169"/>
        <v>12.21</v>
      </c>
      <c r="CV50" s="19">
        <f t="shared" si="170"/>
        <v>12.61</v>
      </c>
      <c r="CW50" s="19"/>
      <c r="CX50" s="19"/>
      <c r="CY50" s="19"/>
      <c r="CZ50" s="19"/>
      <c r="DA50" s="19"/>
      <c r="DB50" s="93">
        <f t="shared" si="161"/>
        <v>86.25</v>
      </c>
      <c r="DC50" s="19">
        <f t="shared" si="162"/>
        <v>642.01</v>
      </c>
      <c r="DD50" s="19">
        <f t="shared" si="163"/>
        <v>182.99</v>
      </c>
    </row>
    <row r="51" spans="2:108" ht="41.25" x14ac:dyDescent="0.2">
      <c r="B51" s="29">
        <v>41452</v>
      </c>
      <c r="C51" s="30" t="s">
        <v>108</v>
      </c>
      <c r="D51" s="39" t="s">
        <v>155</v>
      </c>
      <c r="E51" s="160" t="s">
        <v>126</v>
      </c>
      <c r="F51" s="160" t="s">
        <v>156</v>
      </c>
      <c r="G51" s="19">
        <v>3700</v>
      </c>
      <c r="H51" s="19">
        <f t="shared" si="100"/>
        <v>370</v>
      </c>
      <c r="I51" s="19">
        <f t="shared" si="101"/>
        <v>3330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>
        <f t="shared" si="103"/>
        <v>0</v>
      </c>
      <c r="AK51" s="19">
        <f t="shared" si="172"/>
        <v>0</v>
      </c>
      <c r="AL51" s="19"/>
      <c r="AM51" s="19"/>
      <c r="AN51" s="19"/>
      <c r="AO51" s="19"/>
      <c r="AP51" s="19"/>
      <c r="AQ51" s="19">
        <f>ROUND((I51/5/365*3),2)</f>
        <v>5.47</v>
      </c>
      <c r="AR51" s="19">
        <f t="shared" si="111"/>
        <v>56.56</v>
      </c>
      <c r="AS51" s="19">
        <f t="shared" si="112"/>
        <v>56.56</v>
      </c>
      <c r="AT51" s="19">
        <f t="shared" si="113"/>
        <v>54.74</v>
      </c>
      <c r="AU51" s="19">
        <f t="shared" si="114"/>
        <v>56.56</v>
      </c>
      <c r="AV51" s="19">
        <f t="shared" si="115"/>
        <v>54.74</v>
      </c>
      <c r="AW51" s="19">
        <f t="shared" si="116"/>
        <v>56.56</v>
      </c>
      <c r="AX51" s="19">
        <f t="shared" si="117"/>
        <v>341.19</v>
      </c>
      <c r="AY51" s="19">
        <f t="shared" si="118"/>
        <v>341.19</v>
      </c>
      <c r="AZ51" s="19">
        <f t="shared" si="119"/>
        <v>56.56</v>
      </c>
      <c r="BA51" s="19">
        <f t="shared" si="120"/>
        <v>51.09</v>
      </c>
      <c r="BB51" s="19">
        <f t="shared" si="121"/>
        <v>56.56</v>
      </c>
      <c r="BC51" s="19">
        <f t="shared" si="122"/>
        <v>54.74</v>
      </c>
      <c r="BD51" s="19">
        <f t="shared" si="123"/>
        <v>56.56</v>
      </c>
      <c r="BE51" s="19">
        <f t="shared" si="124"/>
        <v>54.74</v>
      </c>
      <c r="BF51" s="19">
        <f t="shared" si="125"/>
        <v>56.56</v>
      </c>
      <c r="BG51" s="19">
        <f t="shared" si="126"/>
        <v>56.56</v>
      </c>
      <c r="BH51" s="19">
        <f t="shared" si="127"/>
        <v>54.74</v>
      </c>
      <c r="BI51" s="19">
        <f t="shared" si="128"/>
        <v>56.56</v>
      </c>
      <c r="BJ51" s="19">
        <f t="shared" si="129"/>
        <v>54.74</v>
      </c>
      <c r="BK51" s="19">
        <f t="shared" si="130"/>
        <v>56.56</v>
      </c>
      <c r="BL51" s="19">
        <f t="shared" si="131"/>
        <v>665.97</v>
      </c>
      <c r="BM51" s="19">
        <f t="shared" si="132"/>
        <v>1007.16</v>
      </c>
      <c r="BN51" s="19">
        <f t="shared" si="133"/>
        <v>56.56</v>
      </c>
      <c r="BO51" s="19">
        <f t="shared" si="134"/>
        <v>51.09</v>
      </c>
      <c r="BP51" s="19">
        <f t="shared" si="135"/>
        <v>56.56</v>
      </c>
      <c r="BQ51" s="19">
        <f t="shared" si="136"/>
        <v>54.74</v>
      </c>
      <c r="BR51" s="19">
        <f t="shared" si="137"/>
        <v>56.56</v>
      </c>
      <c r="BS51" s="19">
        <f t="shared" si="138"/>
        <v>54.74</v>
      </c>
      <c r="BT51" s="19">
        <f t="shared" si="139"/>
        <v>56.56</v>
      </c>
      <c r="BU51" s="19">
        <f t="shared" si="140"/>
        <v>56.56</v>
      </c>
      <c r="BV51" s="19">
        <f t="shared" si="141"/>
        <v>54.74</v>
      </c>
      <c r="BW51" s="19">
        <f t="shared" si="142"/>
        <v>56.56</v>
      </c>
      <c r="BX51" s="19">
        <f t="shared" si="143"/>
        <v>54.74</v>
      </c>
      <c r="BY51" s="19">
        <f t="shared" si="144"/>
        <v>56.56</v>
      </c>
      <c r="BZ51" s="19">
        <f t="shared" si="145"/>
        <v>665.97</v>
      </c>
      <c r="CA51" s="19">
        <f t="shared" si="146"/>
        <v>1673.13</v>
      </c>
      <c r="CB51" s="19">
        <f t="shared" si="147"/>
        <v>56.56</v>
      </c>
      <c r="CC51" s="19">
        <f t="shared" si="148"/>
        <v>52.92</v>
      </c>
      <c r="CD51" s="19">
        <f t="shared" si="149"/>
        <v>56.56</v>
      </c>
      <c r="CE51" s="19">
        <f t="shared" si="150"/>
        <v>54.74</v>
      </c>
      <c r="CF51" s="19">
        <f t="shared" si="151"/>
        <v>56.56</v>
      </c>
      <c r="CG51" s="19">
        <f t="shared" si="152"/>
        <v>54.74</v>
      </c>
      <c r="CH51" s="19">
        <f t="shared" si="153"/>
        <v>56.56</v>
      </c>
      <c r="CI51" s="19">
        <f t="shared" si="154"/>
        <v>56.56</v>
      </c>
      <c r="CJ51" s="19">
        <f t="shared" si="155"/>
        <v>54.74</v>
      </c>
      <c r="CK51" s="19">
        <f t="shared" si="156"/>
        <v>56.56</v>
      </c>
      <c r="CL51" s="19">
        <f t="shared" si="157"/>
        <v>54.74</v>
      </c>
      <c r="CM51" s="19">
        <f t="shared" si="164"/>
        <v>56.56</v>
      </c>
      <c r="CN51" s="19">
        <f t="shared" si="158"/>
        <v>667.8</v>
      </c>
      <c r="CO51" s="156">
        <f t="shared" si="159"/>
        <v>2340.9299999999998</v>
      </c>
      <c r="CP51" s="19">
        <f t="shared" si="165"/>
        <v>56.56</v>
      </c>
      <c r="CQ51" s="19">
        <f t="shared" si="160"/>
        <v>51.09</v>
      </c>
      <c r="CR51" s="19">
        <f t="shared" si="166"/>
        <v>56.56</v>
      </c>
      <c r="CS51" s="19">
        <f t="shared" si="167"/>
        <v>54.74</v>
      </c>
      <c r="CT51" s="157">
        <f t="shared" si="168"/>
        <v>56.56</v>
      </c>
      <c r="CU51" s="19">
        <f t="shared" si="169"/>
        <v>54.74</v>
      </c>
      <c r="CV51" s="19">
        <f t="shared" si="170"/>
        <v>56.56</v>
      </c>
      <c r="CW51" s="19"/>
      <c r="CX51" s="19"/>
      <c r="CY51" s="19"/>
      <c r="CZ51" s="19"/>
      <c r="DA51" s="19"/>
      <c r="DB51" s="93">
        <f t="shared" si="161"/>
        <v>386.81</v>
      </c>
      <c r="DC51" s="19">
        <f t="shared" si="162"/>
        <v>2727.74</v>
      </c>
      <c r="DD51" s="19">
        <f t="shared" si="163"/>
        <v>972.26000000000022</v>
      </c>
    </row>
    <row r="52" spans="2:108" ht="41.25" x14ac:dyDescent="0.2">
      <c r="B52" s="29">
        <v>41452</v>
      </c>
      <c r="C52" s="30" t="s">
        <v>108</v>
      </c>
      <c r="D52" s="39" t="s">
        <v>157</v>
      </c>
      <c r="E52" s="160" t="s">
        <v>126</v>
      </c>
      <c r="F52" s="160" t="s">
        <v>158</v>
      </c>
      <c r="G52" s="19">
        <v>3700</v>
      </c>
      <c r="H52" s="19">
        <f t="shared" si="100"/>
        <v>370</v>
      </c>
      <c r="I52" s="19">
        <f t="shared" si="101"/>
        <v>3330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>
        <f t="shared" si="103"/>
        <v>0</v>
      </c>
      <c r="AK52" s="19">
        <f t="shared" si="172"/>
        <v>0</v>
      </c>
      <c r="AL52" s="19"/>
      <c r="AM52" s="19"/>
      <c r="AN52" s="19"/>
      <c r="AO52" s="19"/>
      <c r="AP52" s="19"/>
      <c r="AQ52" s="19">
        <f>ROUND((I52/5/365*3),2)</f>
        <v>5.47</v>
      </c>
      <c r="AR52" s="19">
        <f t="shared" si="111"/>
        <v>56.56</v>
      </c>
      <c r="AS52" s="19">
        <f t="shared" si="112"/>
        <v>56.56</v>
      </c>
      <c r="AT52" s="19">
        <f t="shared" si="113"/>
        <v>54.74</v>
      </c>
      <c r="AU52" s="19">
        <f t="shared" si="114"/>
        <v>56.56</v>
      </c>
      <c r="AV52" s="19">
        <f t="shared" si="115"/>
        <v>54.74</v>
      </c>
      <c r="AW52" s="19">
        <f t="shared" si="116"/>
        <v>56.56</v>
      </c>
      <c r="AX52" s="19">
        <f t="shared" si="117"/>
        <v>341.19</v>
      </c>
      <c r="AY52" s="19">
        <f t="shared" si="118"/>
        <v>341.19</v>
      </c>
      <c r="AZ52" s="19">
        <f t="shared" si="119"/>
        <v>56.56</v>
      </c>
      <c r="BA52" s="19">
        <f t="shared" si="120"/>
        <v>51.09</v>
      </c>
      <c r="BB52" s="19">
        <f t="shared" si="121"/>
        <v>56.56</v>
      </c>
      <c r="BC52" s="19">
        <f t="shared" si="122"/>
        <v>54.74</v>
      </c>
      <c r="BD52" s="19">
        <f t="shared" si="123"/>
        <v>56.56</v>
      </c>
      <c r="BE52" s="19">
        <f t="shared" si="124"/>
        <v>54.74</v>
      </c>
      <c r="BF52" s="19">
        <f t="shared" si="125"/>
        <v>56.56</v>
      </c>
      <c r="BG52" s="19">
        <f t="shared" si="126"/>
        <v>56.56</v>
      </c>
      <c r="BH52" s="19">
        <f t="shared" si="127"/>
        <v>54.74</v>
      </c>
      <c r="BI52" s="19">
        <f t="shared" si="128"/>
        <v>56.56</v>
      </c>
      <c r="BJ52" s="19">
        <f t="shared" si="129"/>
        <v>54.74</v>
      </c>
      <c r="BK52" s="19">
        <f t="shared" si="130"/>
        <v>56.56</v>
      </c>
      <c r="BL52" s="19">
        <f t="shared" si="131"/>
        <v>665.97</v>
      </c>
      <c r="BM52" s="19">
        <f t="shared" si="132"/>
        <v>1007.16</v>
      </c>
      <c r="BN52" s="19">
        <f t="shared" si="133"/>
        <v>56.56</v>
      </c>
      <c r="BO52" s="19">
        <f t="shared" si="134"/>
        <v>51.09</v>
      </c>
      <c r="BP52" s="19">
        <f t="shared" si="135"/>
        <v>56.56</v>
      </c>
      <c r="BQ52" s="19">
        <f t="shared" si="136"/>
        <v>54.74</v>
      </c>
      <c r="BR52" s="19">
        <f t="shared" si="137"/>
        <v>56.56</v>
      </c>
      <c r="BS52" s="19">
        <f t="shared" si="138"/>
        <v>54.74</v>
      </c>
      <c r="BT52" s="19">
        <f t="shared" si="139"/>
        <v>56.56</v>
      </c>
      <c r="BU52" s="19">
        <f t="shared" si="140"/>
        <v>56.56</v>
      </c>
      <c r="BV52" s="19">
        <f t="shared" si="141"/>
        <v>54.74</v>
      </c>
      <c r="BW52" s="19">
        <f t="shared" si="142"/>
        <v>56.56</v>
      </c>
      <c r="BX52" s="19">
        <f t="shared" si="143"/>
        <v>54.74</v>
      </c>
      <c r="BY52" s="19">
        <f t="shared" si="144"/>
        <v>56.56</v>
      </c>
      <c r="BZ52" s="19">
        <f t="shared" si="145"/>
        <v>665.97</v>
      </c>
      <c r="CA52" s="19">
        <f t="shared" si="146"/>
        <v>1673.13</v>
      </c>
      <c r="CB52" s="19">
        <f t="shared" si="147"/>
        <v>56.56</v>
      </c>
      <c r="CC52" s="19">
        <f t="shared" si="148"/>
        <v>52.92</v>
      </c>
      <c r="CD52" s="19">
        <f t="shared" si="149"/>
        <v>56.56</v>
      </c>
      <c r="CE52" s="19">
        <f t="shared" si="150"/>
        <v>54.74</v>
      </c>
      <c r="CF52" s="19">
        <f t="shared" si="151"/>
        <v>56.56</v>
      </c>
      <c r="CG52" s="19">
        <f t="shared" si="152"/>
        <v>54.74</v>
      </c>
      <c r="CH52" s="19">
        <f t="shared" si="153"/>
        <v>56.56</v>
      </c>
      <c r="CI52" s="19">
        <f t="shared" si="154"/>
        <v>56.56</v>
      </c>
      <c r="CJ52" s="19">
        <f t="shared" si="155"/>
        <v>54.74</v>
      </c>
      <c r="CK52" s="19">
        <f t="shared" si="156"/>
        <v>56.56</v>
      </c>
      <c r="CL52" s="19">
        <f t="shared" si="157"/>
        <v>54.74</v>
      </c>
      <c r="CM52" s="19">
        <f t="shared" si="164"/>
        <v>56.56</v>
      </c>
      <c r="CN52" s="19">
        <f t="shared" si="158"/>
        <v>667.8</v>
      </c>
      <c r="CO52" s="156">
        <f t="shared" si="159"/>
        <v>2340.9299999999998</v>
      </c>
      <c r="CP52" s="19">
        <f t="shared" si="165"/>
        <v>56.56</v>
      </c>
      <c r="CQ52" s="19">
        <f t="shared" si="160"/>
        <v>51.09</v>
      </c>
      <c r="CR52" s="19">
        <f t="shared" si="166"/>
        <v>56.56</v>
      </c>
      <c r="CS52" s="19">
        <f t="shared" si="167"/>
        <v>54.74</v>
      </c>
      <c r="CT52" s="157">
        <f t="shared" si="168"/>
        <v>56.56</v>
      </c>
      <c r="CU52" s="19">
        <f t="shared" si="169"/>
        <v>54.74</v>
      </c>
      <c r="CV52" s="19">
        <f t="shared" si="170"/>
        <v>56.56</v>
      </c>
      <c r="CW52" s="19"/>
      <c r="CX52" s="19"/>
      <c r="CY52" s="19"/>
      <c r="CZ52" s="19"/>
      <c r="DA52" s="19"/>
      <c r="DB52" s="93">
        <f t="shared" si="161"/>
        <v>386.81</v>
      </c>
      <c r="DC52" s="19">
        <f t="shared" si="162"/>
        <v>2727.74</v>
      </c>
      <c r="DD52" s="19">
        <f t="shared" si="163"/>
        <v>972.26000000000022</v>
      </c>
    </row>
    <row r="53" spans="2:108" ht="41.25" x14ac:dyDescent="0.2">
      <c r="B53" s="29">
        <v>41452</v>
      </c>
      <c r="C53" s="30" t="s">
        <v>108</v>
      </c>
      <c r="D53" s="39" t="s">
        <v>159</v>
      </c>
      <c r="E53" s="160" t="s">
        <v>150</v>
      </c>
      <c r="F53" s="160" t="s">
        <v>160</v>
      </c>
      <c r="G53" s="19">
        <v>3700</v>
      </c>
      <c r="H53" s="19">
        <f t="shared" si="100"/>
        <v>370</v>
      </c>
      <c r="I53" s="19">
        <f t="shared" si="101"/>
        <v>3330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>
        <f t="shared" si="103"/>
        <v>0</v>
      </c>
      <c r="AK53" s="19">
        <f t="shared" si="172"/>
        <v>0</v>
      </c>
      <c r="AL53" s="19"/>
      <c r="AM53" s="19"/>
      <c r="AN53" s="19"/>
      <c r="AO53" s="19"/>
      <c r="AP53" s="19"/>
      <c r="AQ53" s="19">
        <f>ROUND((I53/5/365*3),2)</f>
        <v>5.47</v>
      </c>
      <c r="AR53" s="19">
        <f t="shared" si="111"/>
        <v>56.56</v>
      </c>
      <c r="AS53" s="19">
        <f t="shared" si="112"/>
        <v>56.56</v>
      </c>
      <c r="AT53" s="19">
        <f t="shared" si="113"/>
        <v>54.74</v>
      </c>
      <c r="AU53" s="19">
        <f t="shared" si="114"/>
        <v>56.56</v>
      </c>
      <c r="AV53" s="19">
        <f t="shared" si="115"/>
        <v>54.74</v>
      </c>
      <c r="AW53" s="19">
        <f t="shared" si="116"/>
        <v>56.56</v>
      </c>
      <c r="AX53" s="19">
        <f t="shared" si="117"/>
        <v>341.19</v>
      </c>
      <c r="AY53" s="19">
        <f t="shared" si="118"/>
        <v>341.19</v>
      </c>
      <c r="AZ53" s="19">
        <f t="shared" si="119"/>
        <v>56.56</v>
      </c>
      <c r="BA53" s="19">
        <f t="shared" si="120"/>
        <v>51.09</v>
      </c>
      <c r="BB53" s="19">
        <f t="shared" si="121"/>
        <v>56.56</v>
      </c>
      <c r="BC53" s="19">
        <f t="shared" si="122"/>
        <v>54.74</v>
      </c>
      <c r="BD53" s="19">
        <f t="shared" si="123"/>
        <v>56.56</v>
      </c>
      <c r="BE53" s="19">
        <f t="shared" si="124"/>
        <v>54.74</v>
      </c>
      <c r="BF53" s="19">
        <f t="shared" si="125"/>
        <v>56.56</v>
      </c>
      <c r="BG53" s="19">
        <f t="shared" si="126"/>
        <v>56.56</v>
      </c>
      <c r="BH53" s="19">
        <f t="shared" si="127"/>
        <v>54.74</v>
      </c>
      <c r="BI53" s="19">
        <f t="shared" si="128"/>
        <v>56.56</v>
      </c>
      <c r="BJ53" s="19">
        <f t="shared" si="129"/>
        <v>54.74</v>
      </c>
      <c r="BK53" s="19">
        <f t="shared" si="130"/>
        <v>56.56</v>
      </c>
      <c r="BL53" s="19">
        <f t="shared" si="131"/>
        <v>665.97</v>
      </c>
      <c r="BM53" s="19">
        <f t="shared" si="132"/>
        <v>1007.16</v>
      </c>
      <c r="BN53" s="19">
        <f t="shared" si="133"/>
        <v>56.56</v>
      </c>
      <c r="BO53" s="19">
        <f t="shared" si="134"/>
        <v>51.09</v>
      </c>
      <c r="BP53" s="19">
        <f t="shared" si="135"/>
        <v>56.56</v>
      </c>
      <c r="BQ53" s="19">
        <f t="shared" si="136"/>
        <v>54.74</v>
      </c>
      <c r="BR53" s="19">
        <f t="shared" si="137"/>
        <v>56.56</v>
      </c>
      <c r="BS53" s="19">
        <f t="shared" si="138"/>
        <v>54.74</v>
      </c>
      <c r="BT53" s="19">
        <f t="shared" si="139"/>
        <v>56.56</v>
      </c>
      <c r="BU53" s="19">
        <f t="shared" si="140"/>
        <v>56.56</v>
      </c>
      <c r="BV53" s="19">
        <f t="shared" si="141"/>
        <v>54.74</v>
      </c>
      <c r="BW53" s="19">
        <f t="shared" si="142"/>
        <v>56.56</v>
      </c>
      <c r="BX53" s="19">
        <f t="shared" si="143"/>
        <v>54.74</v>
      </c>
      <c r="BY53" s="19">
        <f t="shared" si="144"/>
        <v>56.56</v>
      </c>
      <c r="BZ53" s="19">
        <f t="shared" si="145"/>
        <v>665.97</v>
      </c>
      <c r="CA53" s="19">
        <f t="shared" si="146"/>
        <v>1673.13</v>
      </c>
      <c r="CB53" s="19">
        <f t="shared" si="147"/>
        <v>56.56</v>
      </c>
      <c r="CC53" s="19">
        <f t="shared" si="148"/>
        <v>52.92</v>
      </c>
      <c r="CD53" s="19">
        <f t="shared" si="149"/>
        <v>56.56</v>
      </c>
      <c r="CE53" s="19">
        <f t="shared" si="150"/>
        <v>54.74</v>
      </c>
      <c r="CF53" s="19">
        <f t="shared" si="151"/>
        <v>56.56</v>
      </c>
      <c r="CG53" s="19">
        <f t="shared" si="152"/>
        <v>54.74</v>
      </c>
      <c r="CH53" s="19">
        <f t="shared" si="153"/>
        <v>56.56</v>
      </c>
      <c r="CI53" s="19">
        <f t="shared" si="154"/>
        <v>56.56</v>
      </c>
      <c r="CJ53" s="19">
        <f t="shared" si="155"/>
        <v>54.74</v>
      </c>
      <c r="CK53" s="19">
        <f t="shared" si="156"/>
        <v>56.56</v>
      </c>
      <c r="CL53" s="19">
        <f t="shared" si="157"/>
        <v>54.74</v>
      </c>
      <c r="CM53" s="19">
        <f t="shared" si="164"/>
        <v>56.56</v>
      </c>
      <c r="CN53" s="19">
        <f t="shared" si="158"/>
        <v>667.8</v>
      </c>
      <c r="CO53" s="156">
        <f t="shared" si="159"/>
        <v>2340.9299999999998</v>
      </c>
      <c r="CP53" s="19">
        <f t="shared" si="165"/>
        <v>56.56</v>
      </c>
      <c r="CQ53" s="19">
        <f t="shared" si="160"/>
        <v>51.09</v>
      </c>
      <c r="CR53" s="19">
        <f t="shared" si="166"/>
        <v>56.56</v>
      </c>
      <c r="CS53" s="19">
        <f t="shared" si="167"/>
        <v>54.74</v>
      </c>
      <c r="CT53" s="157">
        <f t="shared" si="168"/>
        <v>56.56</v>
      </c>
      <c r="CU53" s="19">
        <f t="shared" si="169"/>
        <v>54.74</v>
      </c>
      <c r="CV53" s="19">
        <f t="shared" si="170"/>
        <v>56.56</v>
      </c>
      <c r="CW53" s="19"/>
      <c r="CX53" s="19"/>
      <c r="CY53" s="19"/>
      <c r="CZ53" s="19"/>
      <c r="DA53" s="19"/>
      <c r="DB53" s="93">
        <f t="shared" si="161"/>
        <v>386.81</v>
      </c>
      <c r="DC53" s="19">
        <f t="shared" si="162"/>
        <v>2727.74</v>
      </c>
      <c r="DD53" s="19">
        <f t="shared" si="163"/>
        <v>972.26000000000022</v>
      </c>
    </row>
    <row r="54" spans="2:108" ht="41.25" x14ac:dyDescent="0.2">
      <c r="B54" s="29">
        <v>41452</v>
      </c>
      <c r="C54" s="30" t="s">
        <v>108</v>
      </c>
      <c r="D54" s="39" t="s">
        <v>161</v>
      </c>
      <c r="E54" s="160" t="s">
        <v>105</v>
      </c>
      <c r="F54" s="160" t="s">
        <v>162</v>
      </c>
      <c r="G54" s="19">
        <v>3700</v>
      </c>
      <c r="H54" s="19">
        <f t="shared" si="100"/>
        <v>370</v>
      </c>
      <c r="I54" s="19">
        <f t="shared" si="101"/>
        <v>3330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>
        <f t="shared" si="103"/>
        <v>0</v>
      </c>
      <c r="AK54" s="19">
        <f t="shared" si="172"/>
        <v>0</v>
      </c>
      <c r="AL54" s="19"/>
      <c r="AM54" s="19"/>
      <c r="AN54" s="19"/>
      <c r="AO54" s="19"/>
      <c r="AP54" s="19"/>
      <c r="AQ54" s="19">
        <f>ROUND((I54/5/365*3),2)</f>
        <v>5.47</v>
      </c>
      <c r="AR54" s="19">
        <f t="shared" si="111"/>
        <v>56.56</v>
      </c>
      <c r="AS54" s="19">
        <f t="shared" si="112"/>
        <v>56.56</v>
      </c>
      <c r="AT54" s="19">
        <f t="shared" si="113"/>
        <v>54.74</v>
      </c>
      <c r="AU54" s="19">
        <f t="shared" si="114"/>
        <v>56.56</v>
      </c>
      <c r="AV54" s="19">
        <f t="shared" si="115"/>
        <v>54.74</v>
      </c>
      <c r="AW54" s="19">
        <f t="shared" si="116"/>
        <v>56.56</v>
      </c>
      <c r="AX54" s="19">
        <f t="shared" si="117"/>
        <v>341.19</v>
      </c>
      <c r="AY54" s="19">
        <f t="shared" si="118"/>
        <v>341.19</v>
      </c>
      <c r="AZ54" s="19">
        <f t="shared" si="119"/>
        <v>56.56</v>
      </c>
      <c r="BA54" s="19">
        <f t="shared" si="120"/>
        <v>51.09</v>
      </c>
      <c r="BB54" s="19">
        <f t="shared" si="121"/>
        <v>56.56</v>
      </c>
      <c r="BC54" s="19">
        <f t="shared" si="122"/>
        <v>54.74</v>
      </c>
      <c r="BD54" s="19">
        <f t="shared" si="123"/>
        <v>56.56</v>
      </c>
      <c r="BE54" s="19">
        <f t="shared" si="124"/>
        <v>54.74</v>
      </c>
      <c r="BF54" s="19">
        <f t="shared" si="125"/>
        <v>56.56</v>
      </c>
      <c r="BG54" s="19">
        <f t="shared" si="126"/>
        <v>56.56</v>
      </c>
      <c r="BH54" s="19">
        <f t="shared" si="127"/>
        <v>54.74</v>
      </c>
      <c r="BI54" s="19">
        <f t="shared" si="128"/>
        <v>56.56</v>
      </c>
      <c r="BJ54" s="19">
        <f t="shared" si="129"/>
        <v>54.74</v>
      </c>
      <c r="BK54" s="19">
        <f t="shared" si="130"/>
        <v>56.56</v>
      </c>
      <c r="BL54" s="19">
        <f t="shared" si="131"/>
        <v>665.97</v>
      </c>
      <c r="BM54" s="19">
        <f t="shared" si="132"/>
        <v>1007.16</v>
      </c>
      <c r="BN54" s="19">
        <f t="shared" si="133"/>
        <v>56.56</v>
      </c>
      <c r="BO54" s="19">
        <f t="shared" si="134"/>
        <v>51.09</v>
      </c>
      <c r="BP54" s="19">
        <f t="shared" si="135"/>
        <v>56.56</v>
      </c>
      <c r="BQ54" s="19">
        <f t="shared" si="136"/>
        <v>54.74</v>
      </c>
      <c r="BR54" s="19">
        <f t="shared" si="137"/>
        <v>56.56</v>
      </c>
      <c r="BS54" s="19">
        <f t="shared" si="138"/>
        <v>54.74</v>
      </c>
      <c r="BT54" s="19">
        <f t="shared" si="139"/>
        <v>56.56</v>
      </c>
      <c r="BU54" s="19">
        <f t="shared" si="140"/>
        <v>56.56</v>
      </c>
      <c r="BV54" s="19">
        <f t="shared" si="141"/>
        <v>54.74</v>
      </c>
      <c r="BW54" s="19">
        <f t="shared" si="142"/>
        <v>56.56</v>
      </c>
      <c r="BX54" s="19">
        <f t="shared" si="143"/>
        <v>54.74</v>
      </c>
      <c r="BY54" s="19">
        <f t="shared" si="144"/>
        <v>56.56</v>
      </c>
      <c r="BZ54" s="19">
        <f t="shared" si="145"/>
        <v>665.97</v>
      </c>
      <c r="CA54" s="19">
        <f t="shared" si="146"/>
        <v>1673.13</v>
      </c>
      <c r="CB54" s="19">
        <f t="shared" si="147"/>
        <v>56.56</v>
      </c>
      <c r="CC54" s="19">
        <f t="shared" si="148"/>
        <v>52.92</v>
      </c>
      <c r="CD54" s="19">
        <f t="shared" si="149"/>
        <v>56.56</v>
      </c>
      <c r="CE54" s="19">
        <f t="shared" si="150"/>
        <v>54.74</v>
      </c>
      <c r="CF54" s="19">
        <f t="shared" si="151"/>
        <v>56.56</v>
      </c>
      <c r="CG54" s="19">
        <f t="shared" si="152"/>
        <v>54.74</v>
      </c>
      <c r="CH54" s="19">
        <f t="shared" si="153"/>
        <v>56.56</v>
      </c>
      <c r="CI54" s="19">
        <f t="shared" si="154"/>
        <v>56.56</v>
      </c>
      <c r="CJ54" s="19">
        <f t="shared" si="155"/>
        <v>54.74</v>
      </c>
      <c r="CK54" s="19">
        <f t="shared" si="156"/>
        <v>56.56</v>
      </c>
      <c r="CL54" s="19">
        <f t="shared" si="157"/>
        <v>54.74</v>
      </c>
      <c r="CM54" s="19">
        <f t="shared" si="164"/>
        <v>56.56</v>
      </c>
      <c r="CN54" s="19">
        <f t="shared" si="158"/>
        <v>667.8</v>
      </c>
      <c r="CO54" s="156">
        <f t="shared" si="159"/>
        <v>2340.9299999999998</v>
      </c>
      <c r="CP54" s="19">
        <f t="shared" si="165"/>
        <v>56.56</v>
      </c>
      <c r="CQ54" s="19">
        <f t="shared" si="160"/>
        <v>51.09</v>
      </c>
      <c r="CR54" s="19">
        <f t="shared" si="166"/>
        <v>56.56</v>
      </c>
      <c r="CS54" s="19">
        <f t="shared" si="167"/>
        <v>54.74</v>
      </c>
      <c r="CT54" s="157">
        <f t="shared" si="168"/>
        <v>56.56</v>
      </c>
      <c r="CU54" s="19">
        <f t="shared" si="169"/>
        <v>54.74</v>
      </c>
      <c r="CV54" s="19">
        <f t="shared" si="170"/>
        <v>56.56</v>
      </c>
      <c r="CW54" s="19"/>
      <c r="CX54" s="19"/>
      <c r="CY54" s="19"/>
      <c r="CZ54" s="19"/>
      <c r="DA54" s="19"/>
      <c r="DB54" s="93">
        <f t="shared" si="161"/>
        <v>386.81</v>
      </c>
      <c r="DC54" s="19">
        <f t="shared" si="162"/>
        <v>2727.74</v>
      </c>
      <c r="DD54" s="19">
        <f t="shared" si="163"/>
        <v>972.26000000000022</v>
      </c>
    </row>
    <row r="55" spans="2:108" ht="16.5" x14ac:dyDescent="0.2">
      <c r="B55" s="29">
        <v>41586</v>
      </c>
      <c r="C55" s="39" t="s">
        <v>163</v>
      </c>
      <c r="D55" s="39" t="s">
        <v>164</v>
      </c>
      <c r="E55" s="160" t="s">
        <v>117</v>
      </c>
      <c r="F55" s="160" t="s">
        <v>165</v>
      </c>
      <c r="G55" s="19">
        <v>1125</v>
      </c>
      <c r="H55" s="19">
        <f t="shared" si="100"/>
        <v>112.5</v>
      </c>
      <c r="I55" s="19">
        <f t="shared" si="101"/>
        <v>1012.5</v>
      </c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>
        <f t="shared" si="172"/>
        <v>0</v>
      </c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>
        <f>ROUND((I55/5/365*22),2)</f>
        <v>12.21</v>
      </c>
      <c r="AW55" s="19">
        <f t="shared" si="116"/>
        <v>17.2</v>
      </c>
      <c r="AX55" s="19">
        <f t="shared" si="117"/>
        <v>29.41</v>
      </c>
      <c r="AY55" s="19">
        <f t="shared" si="118"/>
        <v>29.41</v>
      </c>
      <c r="AZ55" s="19">
        <f t="shared" si="119"/>
        <v>17.2</v>
      </c>
      <c r="BA55" s="19">
        <f t="shared" si="120"/>
        <v>15.53</v>
      </c>
      <c r="BB55" s="19">
        <f t="shared" si="121"/>
        <v>17.2</v>
      </c>
      <c r="BC55" s="19">
        <f t="shared" si="122"/>
        <v>16.64</v>
      </c>
      <c r="BD55" s="19">
        <f t="shared" si="123"/>
        <v>17.2</v>
      </c>
      <c r="BE55" s="19">
        <f t="shared" si="124"/>
        <v>16.64</v>
      </c>
      <c r="BF55" s="19">
        <f t="shared" si="125"/>
        <v>17.2</v>
      </c>
      <c r="BG55" s="19">
        <f t="shared" si="126"/>
        <v>17.2</v>
      </c>
      <c r="BH55" s="19">
        <f t="shared" si="127"/>
        <v>16.64</v>
      </c>
      <c r="BI55" s="19">
        <f t="shared" si="128"/>
        <v>17.2</v>
      </c>
      <c r="BJ55" s="19">
        <f t="shared" si="129"/>
        <v>16.64</v>
      </c>
      <c r="BK55" s="19">
        <f t="shared" si="130"/>
        <v>17.2</v>
      </c>
      <c r="BL55" s="19">
        <f t="shared" si="131"/>
        <v>202.48999999999995</v>
      </c>
      <c r="BM55" s="19">
        <f t="shared" si="132"/>
        <v>231.9</v>
      </c>
      <c r="BN55" s="19">
        <f t="shared" si="133"/>
        <v>17.2</v>
      </c>
      <c r="BO55" s="19">
        <f t="shared" si="134"/>
        <v>15.53</v>
      </c>
      <c r="BP55" s="19">
        <f t="shared" si="135"/>
        <v>17.2</v>
      </c>
      <c r="BQ55" s="19">
        <f t="shared" si="136"/>
        <v>16.64</v>
      </c>
      <c r="BR55" s="19">
        <f t="shared" si="137"/>
        <v>17.2</v>
      </c>
      <c r="BS55" s="19">
        <f t="shared" si="138"/>
        <v>16.64</v>
      </c>
      <c r="BT55" s="19">
        <f t="shared" si="139"/>
        <v>17.2</v>
      </c>
      <c r="BU55" s="19">
        <f t="shared" si="140"/>
        <v>17.2</v>
      </c>
      <c r="BV55" s="19">
        <f t="shared" si="141"/>
        <v>16.64</v>
      </c>
      <c r="BW55" s="19">
        <f t="shared" si="142"/>
        <v>17.2</v>
      </c>
      <c r="BX55" s="19">
        <f t="shared" si="143"/>
        <v>16.64</v>
      </c>
      <c r="BY55" s="19">
        <f t="shared" si="144"/>
        <v>17.2</v>
      </c>
      <c r="BZ55" s="19">
        <f t="shared" si="145"/>
        <v>202.48999999999995</v>
      </c>
      <c r="CA55" s="19">
        <f t="shared" si="146"/>
        <v>434.39</v>
      </c>
      <c r="CB55" s="19">
        <f t="shared" si="147"/>
        <v>17.2</v>
      </c>
      <c r="CC55" s="19">
        <f t="shared" si="148"/>
        <v>16.09</v>
      </c>
      <c r="CD55" s="19">
        <f t="shared" si="149"/>
        <v>17.2</v>
      </c>
      <c r="CE55" s="19">
        <f t="shared" si="150"/>
        <v>16.64</v>
      </c>
      <c r="CF55" s="19">
        <f t="shared" si="151"/>
        <v>17.2</v>
      </c>
      <c r="CG55" s="19">
        <f t="shared" si="152"/>
        <v>16.64</v>
      </c>
      <c r="CH55" s="19">
        <f t="shared" si="153"/>
        <v>17.2</v>
      </c>
      <c r="CI55" s="19">
        <f t="shared" si="154"/>
        <v>17.2</v>
      </c>
      <c r="CJ55" s="19">
        <f t="shared" si="155"/>
        <v>16.64</v>
      </c>
      <c r="CK55" s="19">
        <f t="shared" si="156"/>
        <v>17.2</v>
      </c>
      <c r="CL55" s="19">
        <f t="shared" si="157"/>
        <v>16.64</v>
      </c>
      <c r="CM55" s="19">
        <f t="shared" si="164"/>
        <v>17.2</v>
      </c>
      <c r="CN55" s="19">
        <f t="shared" si="158"/>
        <v>203.04999999999995</v>
      </c>
      <c r="CO55" s="156">
        <f t="shared" si="159"/>
        <v>637.44000000000005</v>
      </c>
      <c r="CP55" s="19">
        <f t="shared" si="165"/>
        <v>17.2</v>
      </c>
      <c r="CQ55" s="19">
        <f t="shared" si="160"/>
        <v>15.53</v>
      </c>
      <c r="CR55" s="19">
        <f t="shared" si="166"/>
        <v>17.2</v>
      </c>
      <c r="CS55" s="19">
        <f t="shared" si="167"/>
        <v>16.64</v>
      </c>
      <c r="CT55" s="157">
        <f t="shared" si="168"/>
        <v>17.2</v>
      </c>
      <c r="CU55" s="19">
        <f t="shared" si="169"/>
        <v>16.64</v>
      </c>
      <c r="CV55" s="19">
        <f t="shared" si="170"/>
        <v>17.2</v>
      </c>
      <c r="CW55" s="19"/>
      <c r="CX55" s="19"/>
      <c r="CY55" s="19"/>
      <c r="CZ55" s="19"/>
      <c r="DA55" s="19"/>
      <c r="DB55" s="93">
        <f t="shared" si="161"/>
        <v>117.61</v>
      </c>
      <c r="DC55" s="19">
        <f t="shared" si="162"/>
        <v>755.05</v>
      </c>
      <c r="DD55" s="19">
        <f t="shared" si="163"/>
        <v>369.95000000000005</v>
      </c>
    </row>
    <row r="56" spans="2:108" ht="33" x14ac:dyDescent="0.2">
      <c r="B56" s="29">
        <v>41600</v>
      </c>
      <c r="C56" s="30" t="s">
        <v>119</v>
      </c>
      <c r="D56" s="39" t="s">
        <v>166</v>
      </c>
      <c r="E56" s="160" t="s">
        <v>105</v>
      </c>
      <c r="F56" s="160" t="s">
        <v>167</v>
      </c>
      <c r="G56" s="161">
        <v>629</v>
      </c>
      <c r="H56" s="19">
        <f t="shared" si="100"/>
        <v>62.900000000000006</v>
      </c>
      <c r="I56" s="19">
        <f t="shared" si="101"/>
        <v>566.1</v>
      </c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>
        <f t="shared" si="172"/>
        <v>0</v>
      </c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>
        <f>ROUND((I56/5/365*8),2)</f>
        <v>2.48</v>
      </c>
      <c r="AW56" s="19">
        <f t="shared" si="116"/>
        <v>9.6199999999999992</v>
      </c>
      <c r="AX56" s="19">
        <f t="shared" si="117"/>
        <v>12.1</v>
      </c>
      <c r="AY56" s="19">
        <f t="shared" si="118"/>
        <v>12.1</v>
      </c>
      <c r="AZ56" s="19">
        <f t="shared" si="119"/>
        <v>9.6199999999999992</v>
      </c>
      <c r="BA56" s="19">
        <f t="shared" si="120"/>
        <v>8.69</v>
      </c>
      <c r="BB56" s="19">
        <f t="shared" si="121"/>
        <v>9.6199999999999992</v>
      </c>
      <c r="BC56" s="19">
        <f t="shared" si="122"/>
        <v>9.31</v>
      </c>
      <c r="BD56" s="19">
        <f t="shared" si="123"/>
        <v>9.6199999999999992</v>
      </c>
      <c r="BE56" s="19">
        <f t="shared" si="124"/>
        <v>9.31</v>
      </c>
      <c r="BF56" s="19">
        <f t="shared" si="125"/>
        <v>9.6199999999999992</v>
      </c>
      <c r="BG56" s="19">
        <f t="shared" si="126"/>
        <v>9.6199999999999992</v>
      </c>
      <c r="BH56" s="19">
        <f t="shared" si="127"/>
        <v>9.31</v>
      </c>
      <c r="BI56" s="19">
        <f t="shared" si="128"/>
        <v>9.6199999999999992</v>
      </c>
      <c r="BJ56" s="19">
        <f t="shared" si="129"/>
        <v>9.31</v>
      </c>
      <c r="BK56" s="19">
        <f t="shared" si="130"/>
        <v>9.6199999999999992</v>
      </c>
      <c r="BL56" s="19">
        <f t="shared" si="131"/>
        <v>113.27000000000002</v>
      </c>
      <c r="BM56" s="19">
        <f t="shared" si="132"/>
        <v>125.37</v>
      </c>
      <c r="BN56" s="19">
        <f t="shared" si="133"/>
        <v>9.6199999999999992</v>
      </c>
      <c r="BO56" s="19">
        <f t="shared" si="134"/>
        <v>8.69</v>
      </c>
      <c r="BP56" s="19">
        <f t="shared" si="135"/>
        <v>9.6199999999999992</v>
      </c>
      <c r="BQ56" s="19">
        <f t="shared" si="136"/>
        <v>9.31</v>
      </c>
      <c r="BR56" s="19">
        <f t="shared" si="137"/>
        <v>9.6199999999999992</v>
      </c>
      <c r="BS56" s="19">
        <f t="shared" si="138"/>
        <v>9.31</v>
      </c>
      <c r="BT56" s="19">
        <f t="shared" si="139"/>
        <v>9.6199999999999992</v>
      </c>
      <c r="BU56" s="19">
        <f t="shared" si="140"/>
        <v>9.6199999999999992</v>
      </c>
      <c r="BV56" s="19">
        <f t="shared" si="141"/>
        <v>9.31</v>
      </c>
      <c r="BW56" s="19">
        <f t="shared" si="142"/>
        <v>9.6199999999999992</v>
      </c>
      <c r="BX56" s="19">
        <f t="shared" si="143"/>
        <v>9.31</v>
      </c>
      <c r="BY56" s="19">
        <f t="shared" si="144"/>
        <v>9.6199999999999992</v>
      </c>
      <c r="BZ56" s="19">
        <f t="shared" si="145"/>
        <v>113.27000000000002</v>
      </c>
      <c r="CA56" s="19">
        <f t="shared" si="146"/>
        <v>238.64</v>
      </c>
      <c r="CB56" s="19">
        <f t="shared" si="147"/>
        <v>9.6199999999999992</v>
      </c>
      <c r="CC56" s="19">
        <f t="shared" si="148"/>
        <v>9</v>
      </c>
      <c r="CD56" s="19">
        <f t="shared" si="149"/>
        <v>9.6199999999999992</v>
      </c>
      <c r="CE56" s="19">
        <f t="shared" si="150"/>
        <v>9.31</v>
      </c>
      <c r="CF56" s="19">
        <f t="shared" si="151"/>
        <v>9.6199999999999992</v>
      </c>
      <c r="CG56" s="19">
        <f t="shared" si="152"/>
        <v>9.31</v>
      </c>
      <c r="CH56" s="19">
        <f t="shared" si="153"/>
        <v>9.6199999999999992</v>
      </c>
      <c r="CI56" s="19">
        <f t="shared" si="154"/>
        <v>9.6199999999999992</v>
      </c>
      <c r="CJ56" s="19">
        <f t="shared" si="155"/>
        <v>9.31</v>
      </c>
      <c r="CK56" s="19">
        <f t="shared" si="156"/>
        <v>9.6199999999999992</v>
      </c>
      <c r="CL56" s="19">
        <f t="shared" si="157"/>
        <v>9.31</v>
      </c>
      <c r="CM56" s="19">
        <f t="shared" si="164"/>
        <v>9.6199999999999992</v>
      </c>
      <c r="CN56" s="19">
        <f t="shared" si="158"/>
        <v>113.58000000000001</v>
      </c>
      <c r="CO56" s="156">
        <f t="shared" si="159"/>
        <v>352.22</v>
      </c>
      <c r="CP56" s="19">
        <f t="shared" si="165"/>
        <v>9.6199999999999992</v>
      </c>
      <c r="CQ56" s="19">
        <f t="shared" si="160"/>
        <v>8.69</v>
      </c>
      <c r="CR56" s="19">
        <f t="shared" si="166"/>
        <v>9.6199999999999992</v>
      </c>
      <c r="CS56" s="19">
        <f t="shared" si="167"/>
        <v>9.31</v>
      </c>
      <c r="CT56" s="157">
        <f t="shared" si="168"/>
        <v>9.6199999999999992</v>
      </c>
      <c r="CU56" s="19">
        <f t="shared" si="169"/>
        <v>9.31</v>
      </c>
      <c r="CV56" s="19">
        <f t="shared" si="170"/>
        <v>9.6199999999999992</v>
      </c>
      <c r="CW56" s="19"/>
      <c r="CX56" s="19"/>
      <c r="CY56" s="19"/>
      <c r="CZ56" s="19"/>
      <c r="DA56" s="19"/>
      <c r="DB56" s="93">
        <f t="shared" si="161"/>
        <v>65.790000000000006</v>
      </c>
      <c r="DC56" s="19">
        <f t="shared" si="162"/>
        <v>418.01</v>
      </c>
      <c r="DD56" s="19">
        <f t="shared" si="163"/>
        <v>210.99</v>
      </c>
    </row>
    <row r="57" spans="2:108" ht="74.25" x14ac:dyDescent="0.2">
      <c r="B57" s="29">
        <v>41626</v>
      </c>
      <c r="C57" s="39" t="s">
        <v>168</v>
      </c>
      <c r="D57" s="39" t="s">
        <v>169</v>
      </c>
      <c r="E57" s="160" t="s">
        <v>123</v>
      </c>
      <c r="F57" s="160" t="s">
        <v>170</v>
      </c>
      <c r="G57" s="161">
        <v>3893.13</v>
      </c>
      <c r="H57" s="19">
        <f t="shared" si="100"/>
        <v>389.31300000000005</v>
      </c>
      <c r="I57" s="19">
        <f t="shared" si="101"/>
        <v>3503.817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>
        <v>0</v>
      </c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>
        <v>0</v>
      </c>
      <c r="AW57" s="19">
        <f>ROUND((I57/5/365*13),2)</f>
        <v>24.96</v>
      </c>
      <c r="AX57" s="19">
        <f t="shared" si="117"/>
        <v>24.96</v>
      </c>
      <c r="AY57" s="19">
        <f t="shared" si="118"/>
        <v>24.96</v>
      </c>
      <c r="AZ57" s="19">
        <f t="shared" si="119"/>
        <v>59.52</v>
      </c>
      <c r="BA57" s="19">
        <f t="shared" si="120"/>
        <v>53.76</v>
      </c>
      <c r="BB57" s="19">
        <f t="shared" si="121"/>
        <v>59.52</v>
      </c>
      <c r="BC57" s="19">
        <f t="shared" si="122"/>
        <v>57.6</v>
      </c>
      <c r="BD57" s="19">
        <f t="shared" si="123"/>
        <v>59.52</v>
      </c>
      <c r="BE57" s="19">
        <f t="shared" si="124"/>
        <v>57.6</v>
      </c>
      <c r="BF57" s="19">
        <f t="shared" si="125"/>
        <v>59.52</v>
      </c>
      <c r="BG57" s="19">
        <f t="shared" si="126"/>
        <v>59.52</v>
      </c>
      <c r="BH57" s="19">
        <f t="shared" si="127"/>
        <v>57.6</v>
      </c>
      <c r="BI57" s="19">
        <f t="shared" si="128"/>
        <v>59.52</v>
      </c>
      <c r="BJ57" s="19">
        <f t="shared" si="129"/>
        <v>57.6</v>
      </c>
      <c r="BK57" s="19">
        <f t="shared" si="130"/>
        <v>59.52</v>
      </c>
      <c r="BL57" s="19">
        <f t="shared" si="131"/>
        <v>700.8</v>
      </c>
      <c r="BM57" s="19">
        <f t="shared" si="132"/>
        <v>725.76</v>
      </c>
      <c r="BN57" s="19">
        <f t="shared" si="133"/>
        <v>59.52</v>
      </c>
      <c r="BO57" s="19">
        <f t="shared" si="134"/>
        <v>53.76</v>
      </c>
      <c r="BP57" s="19">
        <f t="shared" si="135"/>
        <v>59.52</v>
      </c>
      <c r="BQ57" s="19">
        <f t="shared" si="136"/>
        <v>57.6</v>
      </c>
      <c r="BR57" s="19">
        <f t="shared" si="137"/>
        <v>59.52</v>
      </c>
      <c r="BS57" s="19">
        <f t="shared" si="138"/>
        <v>57.6</v>
      </c>
      <c r="BT57" s="19">
        <f t="shared" si="139"/>
        <v>59.52</v>
      </c>
      <c r="BU57" s="19">
        <f t="shared" si="140"/>
        <v>59.52</v>
      </c>
      <c r="BV57" s="19">
        <f t="shared" si="141"/>
        <v>57.6</v>
      </c>
      <c r="BW57" s="19">
        <f t="shared" si="142"/>
        <v>59.52</v>
      </c>
      <c r="BX57" s="19">
        <f t="shared" si="143"/>
        <v>57.6</v>
      </c>
      <c r="BY57" s="19">
        <f t="shared" si="144"/>
        <v>59.52</v>
      </c>
      <c r="BZ57" s="19">
        <f t="shared" si="145"/>
        <v>700.8</v>
      </c>
      <c r="CA57" s="19">
        <f t="shared" si="146"/>
        <v>1426.56</v>
      </c>
      <c r="CB57" s="19">
        <f t="shared" si="147"/>
        <v>59.52</v>
      </c>
      <c r="CC57" s="19">
        <f t="shared" si="148"/>
        <v>55.68</v>
      </c>
      <c r="CD57" s="19">
        <f t="shared" si="149"/>
        <v>59.52</v>
      </c>
      <c r="CE57" s="19">
        <f t="shared" si="150"/>
        <v>57.6</v>
      </c>
      <c r="CF57" s="19">
        <f t="shared" si="151"/>
        <v>59.52</v>
      </c>
      <c r="CG57" s="19">
        <f t="shared" si="152"/>
        <v>57.6</v>
      </c>
      <c r="CH57" s="19">
        <f t="shared" si="153"/>
        <v>59.52</v>
      </c>
      <c r="CI57" s="19">
        <f t="shared" si="154"/>
        <v>59.52</v>
      </c>
      <c r="CJ57" s="19">
        <f t="shared" si="155"/>
        <v>57.6</v>
      </c>
      <c r="CK57" s="19">
        <f t="shared" si="156"/>
        <v>59.52</v>
      </c>
      <c r="CL57" s="19">
        <f t="shared" si="157"/>
        <v>57.6</v>
      </c>
      <c r="CM57" s="19">
        <f t="shared" si="164"/>
        <v>59.52</v>
      </c>
      <c r="CN57" s="19">
        <f t="shared" si="158"/>
        <v>702.71999999999991</v>
      </c>
      <c r="CO57" s="156">
        <f t="shared" si="159"/>
        <v>2129.2800000000002</v>
      </c>
      <c r="CP57" s="19">
        <f t="shared" si="165"/>
        <v>59.52</v>
      </c>
      <c r="CQ57" s="19">
        <f t="shared" si="160"/>
        <v>53.76</v>
      </c>
      <c r="CR57" s="19">
        <f t="shared" si="166"/>
        <v>59.52</v>
      </c>
      <c r="CS57" s="19">
        <f t="shared" si="167"/>
        <v>57.6</v>
      </c>
      <c r="CT57" s="157">
        <f t="shared" si="168"/>
        <v>59.52</v>
      </c>
      <c r="CU57" s="19">
        <f t="shared" si="169"/>
        <v>57.6</v>
      </c>
      <c r="CV57" s="19">
        <f t="shared" si="170"/>
        <v>59.52</v>
      </c>
      <c r="CW57" s="19"/>
      <c r="CX57" s="19"/>
      <c r="CY57" s="19"/>
      <c r="CZ57" s="19"/>
      <c r="DA57" s="19"/>
      <c r="DB57" s="93">
        <f t="shared" si="161"/>
        <v>407.04</v>
      </c>
      <c r="DC57" s="19">
        <f t="shared" si="162"/>
        <v>2536.3200000000002</v>
      </c>
      <c r="DD57" s="19">
        <f t="shared" si="163"/>
        <v>1356.81</v>
      </c>
    </row>
    <row r="58" spans="2:108" ht="41.25" x14ac:dyDescent="0.2">
      <c r="B58" s="29">
        <v>41789</v>
      </c>
      <c r="C58" s="39" t="s">
        <v>108</v>
      </c>
      <c r="D58" s="39" t="s">
        <v>171</v>
      </c>
      <c r="E58" s="160" t="s">
        <v>172</v>
      </c>
      <c r="F58" s="40" t="s">
        <v>173</v>
      </c>
      <c r="G58" s="161">
        <v>796.15</v>
      </c>
      <c r="H58" s="19">
        <f t="shared" si="100"/>
        <v>79.615000000000009</v>
      </c>
      <c r="I58" s="19">
        <f t="shared" si="101"/>
        <v>716.53499999999997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19">
        <f t="shared" si="118"/>
        <v>0</v>
      </c>
      <c r="AZ58" s="29"/>
      <c r="BA58" s="29"/>
      <c r="BB58" s="19"/>
      <c r="BC58" s="19"/>
      <c r="BD58" s="19">
        <f>ROUND((I58/5/365*1),2)</f>
        <v>0.39</v>
      </c>
      <c r="BE58" s="19">
        <f t="shared" si="124"/>
        <v>11.78</v>
      </c>
      <c r="BF58" s="19">
        <f t="shared" si="125"/>
        <v>12.17</v>
      </c>
      <c r="BG58" s="19">
        <f t="shared" si="126"/>
        <v>12.17</v>
      </c>
      <c r="BH58" s="19">
        <f t="shared" si="127"/>
        <v>11.78</v>
      </c>
      <c r="BI58" s="19">
        <f t="shared" si="128"/>
        <v>12.17</v>
      </c>
      <c r="BJ58" s="19">
        <f t="shared" si="129"/>
        <v>11.78</v>
      </c>
      <c r="BK58" s="19">
        <f t="shared" si="130"/>
        <v>12.17</v>
      </c>
      <c r="BL58" s="19">
        <f t="shared" si="131"/>
        <v>84.41</v>
      </c>
      <c r="BM58" s="19">
        <f t="shared" si="132"/>
        <v>84.41</v>
      </c>
      <c r="BN58" s="19">
        <f t="shared" si="133"/>
        <v>12.17</v>
      </c>
      <c r="BO58" s="19">
        <f t="shared" si="134"/>
        <v>10.99</v>
      </c>
      <c r="BP58" s="19">
        <f t="shared" si="135"/>
        <v>12.17</v>
      </c>
      <c r="BQ58" s="19">
        <f t="shared" si="136"/>
        <v>11.78</v>
      </c>
      <c r="BR58" s="19">
        <f t="shared" si="137"/>
        <v>12.17</v>
      </c>
      <c r="BS58" s="19">
        <f t="shared" si="138"/>
        <v>11.78</v>
      </c>
      <c r="BT58" s="19">
        <f t="shared" si="139"/>
        <v>12.17</v>
      </c>
      <c r="BU58" s="19">
        <f t="shared" si="140"/>
        <v>12.17</v>
      </c>
      <c r="BV58" s="19">
        <f t="shared" si="141"/>
        <v>11.78</v>
      </c>
      <c r="BW58" s="19">
        <f t="shared" si="142"/>
        <v>12.17</v>
      </c>
      <c r="BX58" s="19">
        <f t="shared" si="143"/>
        <v>11.78</v>
      </c>
      <c r="BY58" s="19">
        <f t="shared" si="144"/>
        <v>12.17</v>
      </c>
      <c r="BZ58" s="19">
        <f t="shared" si="145"/>
        <v>143.29999999999998</v>
      </c>
      <c r="CA58" s="19">
        <f t="shared" si="146"/>
        <v>227.71</v>
      </c>
      <c r="CB58" s="19">
        <f t="shared" si="147"/>
        <v>12.17</v>
      </c>
      <c r="CC58" s="19">
        <f t="shared" si="148"/>
        <v>11.39</v>
      </c>
      <c r="CD58" s="19">
        <f t="shared" si="149"/>
        <v>12.17</v>
      </c>
      <c r="CE58" s="19">
        <f t="shared" si="150"/>
        <v>11.78</v>
      </c>
      <c r="CF58" s="19">
        <f t="shared" si="151"/>
        <v>12.17</v>
      </c>
      <c r="CG58" s="19">
        <f t="shared" si="152"/>
        <v>11.78</v>
      </c>
      <c r="CH58" s="19">
        <f t="shared" si="153"/>
        <v>12.17</v>
      </c>
      <c r="CI58" s="19">
        <f t="shared" si="154"/>
        <v>12.17</v>
      </c>
      <c r="CJ58" s="19">
        <f t="shared" si="155"/>
        <v>11.78</v>
      </c>
      <c r="CK58" s="19">
        <f t="shared" si="156"/>
        <v>12.17</v>
      </c>
      <c r="CL58" s="19">
        <f t="shared" si="157"/>
        <v>11.78</v>
      </c>
      <c r="CM58" s="19">
        <f t="shared" si="164"/>
        <v>12.17</v>
      </c>
      <c r="CN58" s="19">
        <f t="shared" si="158"/>
        <v>143.69999999999999</v>
      </c>
      <c r="CO58" s="156">
        <f t="shared" si="159"/>
        <v>371.41</v>
      </c>
      <c r="CP58" s="19">
        <f t="shared" si="165"/>
        <v>12.17</v>
      </c>
      <c r="CQ58" s="19">
        <f t="shared" si="160"/>
        <v>10.99</v>
      </c>
      <c r="CR58" s="19">
        <f t="shared" si="166"/>
        <v>12.17</v>
      </c>
      <c r="CS58" s="19">
        <f t="shared" si="167"/>
        <v>11.78</v>
      </c>
      <c r="CT58" s="157">
        <f t="shared" si="168"/>
        <v>12.17</v>
      </c>
      <c r="CU58" s="19">
        <f t="shared" si="169"/>
        <v>11.78</v>
      </c>
      <c r="CV58" s="19">
        <f t="shared" si="170"/>
        <v>12.17</v>
      </c>
      <c r="CW58" s="19"/>
      <c r="CX58" s="19"/>
      <c r="CY58" s="19"/>
      <c r="CZ58" s="19"/>
      <c r="DA58" s="19"/>
      <c r="DB58" s="93">
        <f t="shared" si="161"/>
        <v>83.23</v>
      </c>
      <c r="DC58" s="19">
        <f t="shared" si="162"/>
        <v>454.64</v>
      </c>
      <c r="DD58" s="19">
        <f t="shared" si="163"/>
        <v>341.51</v>
      </c>
    </row>
    <row r="59" spans="2:108" ht="41.25" x14ac:dyDescent="0.2">
      <c r="B59" s="29">
        <v>41789</v>
      </c>
      <c r="C59" s="39" t="s">
        <v>108</v>
      </c>
      <c r="D59" s="39" t="s">
        <v>174</v>
      </c>
      <c r="E59" s="160" t="s">
        <v>175</v>
      </c>
      <c r="F59" s="40" t="s">
        <v>176</v>
      </c>
      <c r="G59" s="161">
        <v>819</v>
      </c>
      <c r="H59" s="19">
        <f t="shared" si="100"/>
        <v>81.900000000000006</v>
      </c>
      <c r="I59" s="19">
        <f t="shared" si="101"/>
        <v>737.1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19">
        <f t="shared" si="118"/>
        <v>0</v>
      </c>
      <c r="AZ59" s="29"/>
      <c r="BA59" s="29"/>
      <c r="BB59" s="19"/>
      <c r="BC59" s="19"/>
      <c r="BD59" s="19">
        <f t="shared" ref="BD59:BD62" si="173">ROUND((I59/5/365*1),2)</f>
        <v>0.4</v>
      </c>
      <c r="BE59" s="19">
        <f t="shared" si="124"/>
        <v>12.12</v>
      </c>
      <c r="BF59" s="19">
        <f t="shared" si="125"/>
        <v>12.52</v>
      </c>
      <c r="BG59" s="19">
        <f t="shared" si="126"/>
        <v>12.52</v>
      </c>
      <c r="BH59" s="19">
        <f t="shared" si="127"/>
        <v>12.12</v>
      </c>
      <c r="BI59" s="19">
        <f t="shared" si="128"/>
        <v>12.52</v>
      </c>
      <c r="BJ59" s="19">
        <f t="shared" si="129"/>
        <v>12.12</v>
      </c>
      <c r="BK59" s="19">
        <f t="shared" si="130"/>
        <v>12.52</v>
      </c>
      <c r="BL59" s="19">
        <f t="shared" si="131"/>
        <v>86.84</v>
      </c>
      <c r="BM59" s="19">
        <f t="shared" si="132"/>
        <v>86.84</v>
      </c>
      <c r="BN59" s="19">
        <f t="shared" si="133"/>
        <v>12.52</v>
      </c>
      <c r="BO59" s="19">
        <f t="shared" si="134"/>
        <v>11.31</v>
      </c>
      <c r="BP59" s="19">
        <f t="shared" si="135"/>
        <v>12.52</v>
      </c>
      <c r="BQ59" s="19">
        <f t="shared" si="136"/>
        <v>12.12</v>
      </c>
      <c r="BR59" s="19">
        <f t="shared" si="137"/>
        <v>12.52</v>
      </c>
      <c r="BS59" s="19">
        <f t="shared" si="138"/>
        <v>12.12</v>
      </c>
      <c r="BT59" s="19">
        <f t="shared" si="139"/>
        <v>12.52</v>
      </c>
      <c r="BU59" s="19">
        <f t="shared" si="140"/>
        <v>12.52</v>
      </c>
      <c r="BV59" s="19">
        <f t="shared" si="141"/>
        <v>12.12</v>
      </c>
      <c r="BW59" s="19">
        <f t="shared" si="142"/>
        <v>12.52</v>
      </c>
      <c r="BX59" s="19">
        <f t="shared" si="143"/>
        <v>12.12</v>
      </c>
      <c r="BY59" s="19">
        <f t="shared" si="144"/>
        <v>12.52</v>
      </c>
      <c r="BZ59" s="19">
        <f t="shared" si="145"/>
        <v>147.43</v>
      </c>
      <c r="CA59" s="19">
        <f t="shared" si="146"/>
        <v>234.27</v>
      </c>
      <c r="CB59" s="19">
        <f t="shared" si="147"/>
        <v>12.52</v>
      </c>
      <c r="CC59" s="19">
        <f t="shared" si="148"/>
        <v>11.71</v>
      </c>
      <c r="CD59" s="19">
        <f t="shared" si="149"/>
        <v>12.52</v>
      </c>
      <c r="CE59" s="19">
        <f t="shared" si="150"/>
        <v>12.12</v>
      </c>
      <c r="CF59" s="19">
        <f t="shared" si="151"/>
        <v>12.52</v>
      </c>
      <c r="CG59" s="19">
        <f t="shared" si="152"/>
        <v>12.12</v>
      </c>
      <c r="CH59" s="19">
        <f t="shared" si="153"/>
        <v>12.52</v>
      </c>
      <c r="CI59" s="19">
        <f t="shared" si="154"/>
        <v>12.52</v>
      </c>
      <c r="CJ59" s="19">
        <f t="shared" si="155"/>
        <v>12.12</v>
      </c>
      <c r="CK59" s="19">
        <f t="shared" si="156"/>
        <v>12.52</v>
      </c>
      <c r="CL59" s="19">
        <f t="shared" si="157"/>
        <v>12.12</v>
      </c>
      <c r="CM59" s="19">
        <f t="shared" si="164"/>
        <v>12.52</v>
      </c>
      <c r="CN59" s="19">
        <f t="shared" si="158"/>
        <v>147.83000000000001</v>
      </c>
      <c r="CO59" s="156">
        <f t="shared" si="159"/>
        <v>382.1</v>
      </c>
      <c r="CP59" s="19">
        <f t="shared" si="165"/>
        <v>12.52</v>
      </c>
      <c r="CQ59" s="19">
        <f t="shared" si="160"/>
        <v>11.31</v>
      </c>
      <c r="CR59" s="19">
        <f t="shared" si="166"/>
        <v>12.52</v>
      </c>
      <c r="CS59" s="19">
        <f t="shared" si="167"/>
        <v>12.12</v>
      </c>
      <c r="CT59" s="157">
        <f t="shared" si="168"/>
        <v>12.52</v>
      </c>
      <c r="CU59" s="19">
        <f t="shared" si="169"/>
        <v>12.12</v>
      </c>
      <c r="CV59" s="19">
        <f t="shared" si="170"/>
        <v>12.52</v>
      </c>
      <c r="CW59" s="19"/>
      <c r="CX59" s="19"/>
      <c r="CY59" s="19"/>
      <c r="CZ59" s="19"/>
      <c r="DA59" s="19"/>
      <c r="DB59" s="93">
        <f t="shared" si="161"/>
        <v>85.63</v>
      </c>
      <c r="DC59" s="19">
        <f t="shared" si="162"/>
        <v>467.73</v>
      </c>
      <c r="DD59" s="19">
        <f t="shared" si="163"/>
        <v>351.27</v>
      </c>
    </row>
    <row r="60" spans="2:108" ht="41.25" x14ac:dyDescent="0.2">
      <c r="B60" s="29">
        <v>41789</v>
      </c>
      <c r="C60" s="39" t="s">
        <v>108</v>
      </c>
      <c r="D60" s="39" t="s">
        <v>177</v>
      </c>
      <c r="E60" s="160" t="s">
        <v>178</v>
      </c>
      <c r="F60" s="40" t="s">
        <v>179</v>
      </c>
      <c r="G60" s="161">
        <v>819</v>
      </c>
      <c r="H60" s="19">
        <f t="shared" si="100"/>
        <v>81.900000000000006</v>
      </c>
      <c r="I60" s="19">
        <f t="shared" si="101"/>
        <v>737.1</v>
      </c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19">
        <f t="shared" si="118"/>
        <v>0</v>
      </c>
      <c r="AZ60" s="29"/>
      <c r="BA60" s="29"/>
      <c r="BB60" s="19"/>
      <c r="BC60" s="19"/>
      <c r="BD60" s="19">
        <f t="shared" si="173"/>
        <v>0.4</v>
      </c>
      <c r="BE60" s="19">
        <f t="shared" si="124"/>
        <v>12.12</v>
      </c>
      <c r="BF60" s="19">
        <f t="shared" si="125"/>
        <v>12.52</v>
      </c>
      <c r="BG60" s="19">
        <f t="shared" si="126"/>
        <v>12.52</v>
      </c>
      <c r="BH60" s="19">
        <f t="shared" si="127"/>
        <v>12.12</v>
      </c>
      <c r="BI60" s="19">
        <f t="shared" si="128"/>
        <v>12.52</v>
      </c>
      <c r="BJ60" s="19">
        <f t="shared" si="129"/>
        <v>12.12</v>
      </c>
      <c r="BK60" s="19">
        <f t="shared" si="130"/>
        <v>12.52</v>
      </c>
      <c r="BL60" s="19">
        <f t="shared" si="131"/>
        <v>86.84</v>
      </c>
      <c r="BM60" s="19">
        <f t="shared" si="132"/>
        <v>86.84</v>
      </c>
      <c r="BN60" s="19">
        <f t="shared" si="133"/>
        <v>12.52</v>
      </c>
      <c r="BO60" s="19">
        <f t="shared" si="134"/>
        <v>11.31</v>
      </c>
      <c r="BP60" s="19">
        <f t="shared" si="135"/>
        <v>12.52</v>
      </c>
      <c r="BQ60" s="19">
        <f t="shared" si="136"/>
        <v>12.12</v>
      </c>
      <c r="BR60" s="19">
        <f t="shared" si="137"/>
        <v>12.52</v>
      </c>
      <c r="BS60" s="19">
        <f t="shared" si="138"/>
        <v>12.12</v>
      </c>
      <c r="BT60" s="19">
        <f t="shared" si="139"/>
        <v>12.52</v>
      </c>
      <c r="BU60" s="19">
        <f t="shared" si="140"/>
        <v>12.52</v>
      </c>
      <c r="BV60" s="19">
        <f t="shared" si="141"/>
        <v>12.12</v>
      </c>
      <c r="BW60" s="19">
        <f t="shared" si="142"/>
        <v>12.52</v>
      </c>
      <c r="BX60" s="19">
        <f t="shared" si="143"/>
        <v>12.12</v>
      </c>
      <c r="BY60" s="19">
        <f t="shared" si="144"/>
        <v>12.52</v>
      </c>
      <c r="BZ60" s="19">
        <f t="shared" si="145"/>
        <v>147.43</v>
      </c>
      <c r="CA60" s="19">
        <f t="shared" si="146"/>
        <v>234.27</v>
      </c>
      <c r="CB60" s="19">
        <f t="shared" si="147"/>
        <v>12.52</v>
      </c>
      <c r="CC60" s="19">
        <f t="shared" si="148"/>
        <v>11.71</v>
      </c>
      <c r="CD60" s="19">
        <f t="shared" si="149"/>
        <v>12.52</v>
      </c>
      <c r="CE60" s="19">
        <f t="shared" si="150"/>
        <v>12.12</v>
      </c>
      <c r="CF60" s="19">
        <f t="shared" si="151"/>
        <v>12.52</v>
      </c>
      <c r="CG60" s="19">
        <f t="shared" si="152"/>
        <v>12.12</v>
      </c>
      <c r="CH60" s="19">
        <f t="shared" si="153"/>
        <v>12.52</v>
      </c>
      <c r="CI60" s="19">
        <f t="shared" si="154"/>
        <v>12.52</v>
      </c>
      <c r="CJ60" s="19">
        <f t="shared" si="155"/>
        <v>12.12</v>
      </c>
      <c r="CK60" s="19">
        <f t="shared" si="156"/>
        <v>12.52</v>
      </c>
      <c r="CL60" s="19">
        <f t="shared" si="157"/>
        <v>12.12</v>
      </c>
      <c r="CM60" s="19">
        <f t="shared" si="164"/>
        <v>12.52</v>
      </c>
      <c r="CN60" s="19">
        <f t="shared" si="158"/>
        <v>147.83000000000001</v>
      </c>
      <c r="CO60" s="156">
        <f t="shared" si="159"/>
        <v>382.1</v>
      </c>
      <c r="CP60" s="19">
        <f t="shared" si="165"/>
        <v>12.52</v>
      </c>
      <c r="CQ60" s="19">
        <f t="shared" si="160"/>
        <v>11.31</v>
      </c>
      <c r="CR60" s="19">
        <f t="shared" si="166"/>
        <v>12.52</v>
      </c>
      <c r="CS60" s="19">
        <f t="shared" si="167"/>
        <v>12.12</v>
      </c>
      <c r="CT60" s="157">
        <f t="shared" si="168"/>
        <v>12.52</v>
      </c>
      <c r="CU60" s="19">
        <f t="shared" si="169"/>
        <v>12.12</v>
      </c>
      <c r="CV60" s="19">
        <f t="shared" si="170"/>
        <v>12.52</v>
      </c>
      <c r="CW60" s="19"/>
      <c r="CX60" s="19"/>
      <c r="CY60" s="19"/>
      <c r="CZ60" s="19"/>
      <c r="DA60" s="19"/>
      <c r="DB60" s="93">
        <f t="shared" si="161"/>
        <v>85.63</v>
      </c>
      <c r="DC60" s="19">
        <f t="shared" si="162"/>
        <v>467.73</v>
      </c>
      <c r="DD60" s="19">
        <f t="shared" si="163"/>
        <v>351.27</v>
      </c>
    </row>
    <row r="61" spans="2:108" ht="41.25" x14ac:dyDescent="0.2">
      <c r="B61" s="29">
        <v>41789</v>
      </c>
      <c r="C61" s="39" t="s">
        <v>108</v>
      </c>
      <c r="D61" s="39" t="s">
        <v>180</v>
      </c>
      <c r="E61" s="160" t="s">
        <v>181</v>
      </c>
      <c r="F61" s="40" t="s">
        <v>182</v>
      </c>
      <c r="G61" s="161">
        <v>796.15</v>
      </c>
      <c r="H61" s="19">
        <f t="shared" si="100"/>
        <v>79.615000000000009</v>
      </c>
      <c r="I61" s="19">
        <f t="shared" si="101"/>
        <v>716.53499999999997</v>
      </c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19">
        <f t="shared" si="118"/>
        <v>0</v>
      </c>
      <c r="AZ61" s="29"/>
      <c r="BA61" s="29"/>
      <c r="BB61" s="19"/>
      <c r="BC61" s="19"/>
      <c r="BD61" s="19">
        <f t="shared" si="173"/>
        <v>0.39</v>
      </c>
      <c r="BE61" s="19">
        <f t="shared" si="124"/>
        <v>11.78</v>
      </c>
      <c r="BF61" s="19">
        <f t="shared" si="125"/>
        <v>12.17</v>
      </c>
      <c r="BG61" s="19">
        <f t="shared" si="126"/>
        <v>12.17</v>
      </c>
      <c r="BH61" s="19">
        <f t="shared" si="127"/>
        <v>11.78</v>
      </c>
      <c r="BI61" s="19">
        <f t="shared" si="128"/>
        <v>12.17</v>
      </c>
      <c r="BJ61" s="19">
        <f t="shared" si="129"/>
        <v>11.78</v>
      </c>
      <c r="BK61" s="19">
        <f t="shared" si="130"/>
        <v>12.17</v>
      </c>
      <c r="BL61" s="19">
        <f t="shared" si="131"/>
        <v>84.41</v>
      </c>
      <c r="BM61" s="19">
        <f t="shared" si="132"/>
        <v>84.41</v>
      </c>
      <c r="BN61" s="19">
        <f t="shared" si="133"/>
        <v>12.17</v>
      </c>
      <c r="BO61" s="19">
        <f t="shared" si="134"/>
        <v>10.99</v>
      </c>
      <c r="BP61" s="19">
        <f t="shared" si="135"/>
        <v>12.17</v>
      </c>
      <c r="BQ61" s="19">
        <f t="shared" si="136"/>
        <v>11.78</v>
      </c>
      <c r="BR61" s="19">
        <f t="shared" si="137"/>
        <v>12.17</v>
      </c>
      <c r="BS61" s="19">
        <f t="shared" si="138"/>
        <v>11.78</v>
      </c>
      <c r="BT61" s="19">
        <f t="shared" si="139"/>
        <v>12.17</v>
      </c>
      <c r="BU61" s="19">
        <f t="shared" si="140"/>
        <v>12.17</v>
      </c>
      <c r="BV61" s="19">
        <f t="shared" si="141"/>
        <v>11.78</v>
      </c>
      <c r="BW61" s="19">
        <f t="shared" si="142"/>
        <v>12.17</v>
      </c>
      <c r="BX61" s="19">
        <f t="shared" si="143"/>
        <v>11.78</v>
      </c>
      <c r="BY61" s="19">
        <f t="shared" si="144"/>
        <v>12.17</v>
      </c>
      <c r="BZ61" s="19">
        <f t="shared" si="145"/>
        <v>143.29999999999998</v>
      </c>
      <c r="CA61" s="19">
        <f t="shared" si="146"/>
        <v>227.71</v>
      </c>
      <c r="CB61" s="19">
        <f t="shared" si="147"/>
        <v>12.17</v>
      </c>
      <c r="CC61" s="19">
        <f t="shared" si="148"/>
        <v>11.39</v>
      </c>
      <c r="CD61" s="19">
        <f t="shared" si="149"/>
        <v>12.17</v>
      </c>
      <c r="CE61" s="19">
        <f t="shared" si="150"/>
        <v>11.78</v>
      </c>
      <c r="CF61" s="19">
        <f t="shared" si="151"/>
        <v>12.17</v>
      </c>
      <c r="CG61" s="19">
        <f t="shared" si="152"/>
        <v>11.78</v>
      </c>
      <c r="CH61" s="19">
        <f t="shared" si="153"/>
        <v>12.17</v>
      </c>
      <c r="CI61" s="19">
        <f t="shared" si="154"/>
        <v>12.17</v>
      </c>
      <c r="CJ61" s="19">
        <f t="shared" si="155"/>
        <v>11.78</v>
      </c>
      <c r="CK61" s="19">
        <f t="shared" si="156"/>
        <v>12.17</v>
      </c>
      <c r="CL61" s="19">
        <f t="shared" si="157"/>
        <v>11.78</v>
      </c>
      <c r="CM61" s="19">
        <f t="shared" si="164"/>
        <v>12.17</v>
      </c>
      <c r="CN61" s="19">
        <f t="shared" si="158"/>
        <v>143.69999999999999</v>
      </c>
      <c r="CO61" s="156">
        <f t="shared" si="159"/>
        <v>371.41</v>
      </c>
      <c r="CP61" s="19">
        <f t="shared" si="165"/>
        <v>12.17</v>
      </c>
      <c r="CQ61" s="19">
        <f t="shared" si="160"/>
        <v>10.99</v>
      </c>
      <c r="CR61" s="19">
        <f t="shared" si="166"/>
        <v>12.17</v>
      </c>
      <c r="CS61" s="19">
        <f t="shared" si="167"/>
        <v>11.78</v>
      </c>
      <c r="CT61" s="157">
        <f t="shared" si="168"/>
        <v>12.17</v>
      </c>
      <c r="CU61" s="19">
        <f t="shared" si="169"/>
        <v>11.78</v>
      </c>
      <c r="CV61" s="19">
        <f t="shared" si="170"/>
        <v>12.17</v>
      </c>
      <c r="CW61" s="19"/>
      <c r="CX61" s="19"/>
      <c r="CY61" s="19"/>
      <c r="CZ61" s="19"/>
      <c r="DA61" s="19"/>
      <c r="DB61" s="93">
        <f t="shared" si="161"/>
        <v>83.23</v>
      </c>
      <c r="DC61" s="19">
        <f t="shared" si="162"/>
        <v>454.64</v>
      </c>
      <c r="DD61" s="19">
        <f t="shared" si="163"/>
        <v>341.51</v>
      </c>
    </row>
    <row r="62" spans="2:108" ht="41.25" x14ac:dyDescent="0.2">
      <c r="B62" s="29">
        <v>41789</v>
      </c>
      <c r="C62" s="39" t="s">
        <v>108</v>
      </c>
      <c r="D62" s="39" t="s">
        <v>183</v>
      </c>
      <c r="E62" s="160" t="s">
        <v>184</v>
      </c>
      <c r="F62" s="40" t="s">
        <v>185</v>
      </c>
      <c r="G62" s="161">
        <v>796.15</v>
      </c>
      <c r="H62" s="19">
        <f t="shared" si="100"/>
        <v>79.615000000000009</v>
      </c>
      <c r="I62" s="19">
        <f t="shared" si="101"/>
        <v>716.53499999999997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19">
        <f t="shared" si="118"/>
        <v>0</v>
      </c>
      <c r="AZ62" s="29"/>
      <c r="BA62" s="29"/>
      <c r="BB62" s="19"/>
      <c r="BC62" s="19"/>
      <c r="BD62" s="19">
        <f t="shared" si="173"/>
        <v>0.39</v>
      </c>
      <c r="BE62" s="19">
        <f t="shared" si="124"/>
        <v>11.78</v>
      </c>
      <c r="BF62" s="19">
        <f t="shared" si="125"/>
        <v>12.17</v>
      </c>
      <c r="BG62" s="19">
        <f t="shared" si="126"/>
        <v>12.17</v>
      </c>
      <c r="BH62" s="19">
        <f t="shared" si="127"/>
        <v>11.78</v>
      </c>
      <c r="BI62" s="19">
        <f t="shared" si="128"/>
        <v>12.17</v>
      </c>
      <c r="BJ62" s="19">
        <f t="shared" si="129"/>
        <v>11.78</v>
      </c>
      <c r="BK62" s="19">
        <f t="shared" si="130"/>
        <v>12.17</v>
      </c>
      <c r="BL62" s="19">
        <f t="shared" si="131"/>
        <v>84.41</v>
      </c>
      <c r="BM62" s="19">
        <f t="shared" si="132"/>
        <v>84.41</v>
      </c>
      <c r="BN62" s="19">
        <f t="shared" si="133"/>
        <v>12.17</v>
      </c>
      <c r="BO62" s="19">
        <f t="shared" si="134"/>
        <v>10.99</v>
      </c>
      <c r="BP62" s="19">
        <f t="shared" si="135"/>
        <v>12.17</v>
      </c>
      <c r="BQ62" s="19">
        <f t="shared" si="136"/>
        <v>11.78</v>
      </c>
      <c r="BR62" s="19">
        <f t="shared" si="137"/>
        <v>12.17</v>
      </c>
      <c r="BS62" s="19">
        <f t="shared" si="138"/>
        <v>11.78</v>
      </c>
      <c r="BT62" s="19">
        <f t="shared" si="139"/>
        <v>12.17</v>
      </c>
      <c r="BU62" s="19">
        <f t="shared" si="140"/>
        <v>12.17</v>
      </c>
      <c r="BV62" s="19">
        <f t="shared" si="141"/>
        <v>11.78</v>
      </c>
      <c r="BW62" s="19">
        <f t="shared" si="142"/>
        <v>12.17</v>
      </c>
      <c r="BX62" s="19">
        <f t="shared" si="143"/>
        <v>11.78</v>
      </c>
      <c r="BY62" s="19">
        <f t="shared" si="144"/>
        <v>12.17</v>
      </c>
      <c r="BZ62" s="19">
        <f t="shared" si="145"/>
        <v>143.29999999999998</v>
      </c>
      <c r="CA62" s="19">
        <f t="shared" si="146"/>
        <v>227.71</v>
      </c>
      <c r="CB62" s="19">
        <f t="shared" si="147"/>
        <v>12.17</v>
      </c>
      <c r="CC62" s="19">
        <f t="shared" si="148"/>
        <v>11.39</v>
      </c>
      <c r="CD62" s="19">
        <f t="shared" si="149"/>
        <v>12.17</v>
      </c>
      <c r="CE62" s="19">
        <f t="shared" si="150"/>
        <v>11.78</v>
      </c>
      <c r="CF62" s="19">
        <f t="shared" si="151"/>
        <v>12.17</v>
      </c>
      <c r="CG62" s="19">
        <f t="shared" si="152"/>
        <v>11.78</v>
      </c>
      <c r="CH62" s="19">
        <f t="shared" si="153"/>
        <v>12.17</v>
      </c>
      <c r="CI62" s="19">
        <f t="shared" si="154"/>
        <v>12.17</v>
      </c>
      <c r="CJ62" s="19">
        <f t="shared" si="155"/>
        <v>11.78</v>
      </c>
      <c r="CK62" s="19">
        <f t="shared" si="156"/>
        <v>12.17</v>
      </c>
      <c r="CL62" s="19">
        <f t="shared" si="157"/>
        <v>11.78</v>
      </c>
      <c r="CM62" s="19">
        <f t="shared" si="164"/>
        <v>12.17</v>
      </c>
      <c r="CN62" s="19">
        <f t="shared" si="158"/>
        <v>143.69999999999999</v>
      </c>
      <c r="CO62" s="156">
        <f t="shared" si="159"/>
        <v>371.41</v>
      </c>
      <c r="CP62" s="19">
        <f t="shared" si="165"/>
        <v>12.17</v>
      </c>
      <c r="CQ62" s="19">
        <f t="shared" si="160"/>
        <v>10.99</v>
      </c>
      <c r="CR62" s="19">
        <f t="shared" si="166"/>
        <v>12.17</v>
      </c>
      <c r="CS62" s="19">
        <f t="shared" si="167"/>
        <v>11.78</v>
      </c>
      <c r="CT62" s="157">
        <f t="shared" si="168"/>
        <v>12.17</v>
      </c>
      <c r="CU62" s="19">
        <f t="shared" si="169"/>
        <v>11.78</v>
      </c>
      <c r="CV62" s="19">
        <f t="shared" si="170"/>
        <v>12.17</v>
      </c>
      <c r="CW62" s="19"/>
      <c r="CX62" s="19"/>
      <c r="CY62" s="19"/>
      <c r="CZ62" s="19"/>
      <c r="DA62" s="19"/>
      <c r="DB62" s="93">
        <f t="shared" si="161"/>
        <v>83.23</v>
      </c>
      <c r="DC62" s="19">
        <f t="shared" si="162"/>
        <v>454.64</v>
      </c>
      <c r="DD62" s="19">
        <f t="shared" si="163"/>
        <v>341.51</v>
      </c>
    </row>
    <row r="63" spans="2:108" ht="16.5" x14ac:dyDescent="0.2">
      <c r="B63" s="29">
        <v>41977</v>
      </c>
      <c r="C63" s="30" t="s">
        <v>186</v>
      </c>
      <c r="D63" s="30" t="s">
        <v>187</v>
      </c>
      <c r="E63" s="40" t="s">
        <v>105</v>
      </c>
      <c r="F63" s="41" t="s">
        <v>188</v>
      </c>
      <c r="G63" s="161">
        <v>940.44</v>
      </c>
      <c r="H63" s="19">
        <f t="shared" si="100"/>
        <v>94.044000000000011</v>
      </c>
      <c r="I63" s="19">
        <f t="shared" si="101"/>
        <v>846.39600000000007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19"/>
      <c r="AZ63" s="29"/>
      <c r="BA63" s="29"/>
      <c r="BB63" s="19"/>
      <c r="BC63" s="19"/>
      <c r="BD63" s="19"/>
      <c r="BE63" s="19"/>
      <c r="BF63" s="19"/>
      <c r="BG63" s="19"/>
      <c r="BH63" s="19"/>
      <c r="BI63" s="19"/>
      <c r="BJ63" s="19"/>
      <c r="BK63" s="19">
        <f>ROUND((I63/5/365*27),2)</f>
        <v>12.52</v>
      </c>
      <c r="BL63" s="19">
        <f t="shared" si="131"/>
        <v>12.52</v>
      </c>
      <c r="BM63" s="19">
        <f t="shared" si="132"/>
        <v>12.52</v>
      </c>
      <c r="BN63" s="19">
        <f t="shared" si="133"/>
        <v>14.38</v>
      </c>
      <c r="BO63" s="19">
        <f t="shared" si="134"/>
        <v>12.99</v>
      </c>
      <c r="BP63" s="19">
        <f t="shared" si="135"/>
        <v>14.38</v>
      </c>
      <c r="BQ63" s="19">
        <f t="shared" si="136"/>
        <v>13.91</v>
      </c>
      <c r="BR63" s="19">
        <f t="shared" si="137"/>
        <v>14.38</v>
      </c>
      <c r="BS63" s="19">
        <f t="shared" si="138"/>
        <v>13.91</v>
      </c>
      <c r="BT63" s="19">
        <f t="shared" si="139"/>
        <v>14.38</v>
      </c>
      <c r="BU63" s="19">
        <f t="shared" si="140"/>
        <v>14.38</v>
      </c>
      <c r="BV63" s="19">
        <f t="shared" si="141"/>
        <v>13.91</v>
      </c>
      <c r="BW63" s="19">
        <f t="shared" si="142"/>
        <v>14.38</v>
      </c>
      <c r="BX63" s="19">
        <f t="shared" si="143"/>
        <v>13.91</v>
      </c>
      <c r="BY63" s="19">
        <f t="shared" si="144"/>
        <v>14.38</v>
      </c>
      <c r="BZ63" s="19">
        <f t="shared" si="145"/>
        <v>169.28999999999996</v>
      </c>
      <c r="CA63" s="19">
        <f t="shared" si="146"/>
        <v>181.81</v>
      </c>
      <c r="CB63" s="19">
        <f t="shared" si="147"/>
        <v>14.38</v>
      </c>
      <c r="CC63" s="19">
        <f t="shared" si="148"/>
        <v>13.45</v>
      </c>
      <c r="CD63" s="19">
        <f t="shared" si="149"/>
        <v>14.38</v>
      </c>
      <c r="CE63" s="19">
        <f t="shared" si="150"/>
        <v>13.91</v>
      </c>
      <c r="CF63" s="19">
        <f t="shared" si="151"/>
        <v>14.38</v>
      </c>
      <c r="CG63" s="19">
        <f t="shared" si="152"/>
        <v>13.91</v>
      </c>
      <c r="CH63" s="19">
        <f t="shared" si="153"/>
        <v>14.38</v>
      </c>
      <c r="CI63" s="19">
        <f t="shared" si="154"/>
        <v>14.38</v>
      </c>
      <c r="CJ63" s="19">
        <f t="shared" si="155"/>
        <v>13.91</v>
      </c>
      <c r="CK63" s="19">
        <f t="shared" si="156"/>
        <v>14.38</v>
      </c>
      <c r="CL63" s="19">
        <f t="shared" si="157"/>
        <v>13.91</v>
      </c>
      <c r="CM63" s="19">
        <f t="shared" si="164"/>
        <v>14.38</v>
      </c>
      <c r="CN63" s="19">
        <f t="shared" si="158"/>
        <v>169.74999999999997</v>
      </c>
      <c r="CO63" s="156">
        <f t="shared" si="159"/>
        <v>351.56</v>
      </c>
      <c r="CP63" s="19">
        <f t="shared" si="165"/>
        <v>14.38</v>
      </c>
      <c r="CQ63" s="19">
        <f t="shared" si="160"/>
        <v>12.99</v>
      </c>
      <c r="CR63" s="19">
        <f t="shared" si="166"/>
        <v>14.38</v>
      </c>
      <c r="CS63" s="19">
        <f t="shared" si="167"/>
        <v>13.91</v>
      </c>
      <c r="CT63" s="157">
        <f t="shared" si="168"/>
        <v>14.38</v>
      </c>
      <c r="CU63" s="19">
        <f t="shared" si="169"/>
        <v>13.91</v>
      </c>
      <c r="CV63" s="19">
        <f t="shared" si="170"/>
        <v>14.38</v>
      </c>
      <c r="CW63" s="19"/>
      <c r="CX63" s="19"/>
      <c r="CY63" s="19"/>
      <c r="CZ63" s="19"/>
      <c r="DA63" s="19"/>
      <c r="DB63" s="93">
        <f t="shared" si="161"/>
        <v>98.329999999999984</v>
      </c>
      <c r="DC63" s="19">
        <f t="shared" si="162"/>
        <v>449.89</v>
      </c>
      <c r="DD63" s="19">
        <f t="shared" si="163"/>
        <v>490.55000000000007</v>
      </c>
    </row>
    <row r="64" spans="2:108" ht="57.75" x14ac:dyDescent="0.2">
      <c r="B64" s="29">
        <v>41988</v>
      </c>
      <c r="C64" s="30" t="s">
        <v>108</v>
      </c>
      <c r="D64" s="30" t="s">
        <v>189</v>
      </c>
      <c r="E64" s="42" t="s">
        <v>98</v>
      </c>
      <c r="F64" s="40" t="s">
        <v>190</v>
      </c>
      <c r="G64" s="161">
        <v>1650</v>
      </c>
      <c r="H64" s="19">
        <f t="shared" si="100"/>
        <v>165</v>
      </c>
      <c r="I64" s="19">
        <f t="shared" si="101"/>
        <v>1485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19"/>
      <c r="AZ64" s="29"/>
      <c r="BA64" s="29"/>
      <c r="BB64" s="19"/>
      <c r="BC64" s="19"/>
      <c r="BD64" s="19"/>
      <c r="BE64" s="19"/>
      <c r="BF64" s="19"/>
      <c r="BG64" s="19"/>
      <c r="BH64" s="19"/>
      <c r="BI64" s="19"/>
      <c r="BJ64" s="19"/>
      <c r="BK64" s="19">
        <f>ROUND((I64/5/365*16),2)</f>
        <v>13.02</v>
      </c>
      <c r="BL64" s="19">
        <f t="shared" si="131"/>
        <v>13.02</v>
      </c>
      <c r="BM64" s="19">
        <f t="shared" si="132"/>
        <v>13.02</v>
      </c>
      <c r="BN64" s="19">
        <f t="shared" si="133"/>
        <v>25.22</v>
      </c>
      <c r="BO64" s="19">
        <f t="shared" si="134"/>
        <v>22.78</v>
      </c>
      <c r="BP64" s="19">
        <f t="shared" si="135"/>
        <v>25.22</v>
      </c>
      <c r="BQ64" s="19">
        <f t="shared" si="136"/>
        <v>24.41</v>
      </c>
      <c r="BR64" s="19">
        <f t="shared" si="137"/>
        <v>25.22</v>
      </c>
      <c r="BS64" s="19">
        <f t="shared" si="138"/>
        <v>24.41</v>
      </c>
      <c r="BT64" s="19">
        <f t="shared" si="139"/>
        <v>25.22</v>
      </c>
      <c r="BU64" s="19">
        <f t="shared" si="140"/>
        <v>25.22</v>
      </c>
      <c r="BV64" s="19">
        <f t="shared" si="141"/>
        <v>24.41</v>
      </c>
      <c r="BW64" s="19">
        <f t="shared" si="142"/>
        <v>25.22</v>
      </c>
      <c r="BX64" s="19">
        <f t="shared" si="143"/>
        <v>24.41</v>
      </c>
      <c r="BY64" s="19">
        <f t="shared" si="144"/>
        <v>25.22</v>
      </c>
      <c r="BZ64" s="19">
        <f t="shared" si="145"/>
        <v>296.96000000000004</v>
      </c>
      <c r="CA64" s="19">
        <f t="shared" si="146"/>
        <v>309.98</v>
      </c>
      <c r="CB64" s="19">
        <f t="shared" si="147"/>
        <v>25.22</v>
      </c>
      <c r="CC64" s="19">
        <f t="shared" si="148"/>
        <v>23.6</v>
      </c>
      <c r="CD64" s="19">
        <f t="shared" si="149"/>
        <v>25.22</v>
      </c>
      <c r="CE64" s="19">
        <f t="shared" si="150"/>
        <v>24.41</v>
      </c>
      <c r="CF64" s="19">
        <f t="shared" si="151"/>
        <v>25.22</v>
      </c>
      <c r="CG64" s="19">
        <f t="shared" si="152"/>
        <v>24.41</v>
      </c>
      <c r="CH64" s="19">
        <f t="shared" si="153"/>
        <v>25.22</v>
      </c>
      <c r="CI64" s="19">
        <f t="shared" si="154"/>
        <v>25.22</v>
      </c>
      <c r="CJ64" s="19">
        <f t="shared" si="155"/>
        <v>24.41</v>
      </c>
      <c r="CK64" s="19">
        <f t="shared" si="156"/>
        <v>25.22</v>
      </c>
      <c r="CL64" s="19">
        <f t="shared" si="157"/>
        <v>24.41</v>
      </c>
      <c r="CM64" s="19">
        <f t="shared" si="164"/>
        <v>25.22</v>
      </c>
      <c r="CN64" s="19">
        <f t="shared" si="158"/>
        <v>297.77999999999997</v>
      </c>
      <c r="CO64" s="156">
        <f t="shared" si="159"/>
        <v>607.76</v>
      </c>
      <c r="CP64" s="19">
        <f t="shared" si="165"/>
        <v>25.22</v>
      </c>
      <c r="CQ64" s="19">
        <f t="shared" si="160"/>
        <v>22.78</v>
      </c>
      <c r="CR64" s="19">
        <f t="shared" si="166"/>
        <v>25.22</v>
      </c>
      <c r="CS64" s="19">
        <f t="shared" si="167"/>
        <v>24.41</v>
      </c>
      <c r="CT64" s="157">
        <f t="shared" si="168"/>
        <v>25.22</v>
      </c>
      <c r="CU64" s="19">
        <f t="shared" si="169"/>
        <v>24.41</v>
      </c>
      <c r="CV64" s="19">
        <f t="shared" si="170"/>
        <v>25.22</v>
      </c>
      <c r="CW64" s="19"/>
      <c r="CX64" s="19"/>
      <c r="CY64" s="19"/>
      <c r="CZ64" s="19"/>
      <c r="DA64" s="19"/>
      <c r="DB64" s="93">
        <f t="shared" si="161"/>
        <v>172.48</v>
      </c>
      <c r="DC64" s="19">
        <f t="shared" si="162"/>
        <v>780.24</v>
      </c>
      <c r="DD64" s="19">
        <f t="shared" si="163"/>
        <v>869.76</v>
      </c>
    </row>
    <row r="65" spans="2:109" ht="49.5" x14ac:dyDescent="0.2">
      <c r="B65" s="29">
        <v>41988</v>
      </c>
      <c r="C65" s="30" t="s">
        <v>108</v>
      </c>
      <c r="D65" s="30" t="s">
        <v>191</v>
      </c>
      <c r="E65" s="42" t="s">
        <v>98</v>
      </c>
      <c r="F65" s="40" t="s">
        <v>192</v>
      </c>
      <c r="G65" s="161">
        <v>2897</v>
      </c>
      <c r="H65" s="19">
        <f t="shared" si="100"/>
        <v>289.7</v>
      </c>
      <c r="I65" s="19">
        <f t="shared" si="101"/>
        <v>2607.3000000000002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19"/>
      <c r="AZ65" s="29"/>
      <c r="BA65" s="29"/>
      <c r="BB65" s="19"/>
      <c r="BC65" s="19"/>
      <c r="BD65" s="19"/>
      <c r="BE65" s="19"/>
      <c r="BF65" s="19"/>
      <c r="BG65" s="19"/>
      <c r="BH65" s="19"/>
      <c r="BI65" s="19"/>
      <c r="BJ65" s="19"/>
      <c r="BK65" s="19">
        <f>ROUND((I65/5/365*16),2)</f>
        <v>22.86</v>
      </c>
      <c r="BL65" s="19">
        <f t="shared" si="131"/>
        <v>22.86</v>
      </c>
      <c r="BM65" s="19">
        <f t="shared" si="132"/>
        <v>22.86</v>
      </c>
      <c r="BN65" s="19">
        <f t="shared" si="133"/>
        <v>44.29</v>
      </c>
      <c r="BO65" s="19">
        <f t="shared" si="134"/>
        <v>40</v>
      </c>
      <c r="BP65" s="19">
        <f t="shared" si="135"/>
        <v>44.29</v>
      </c>
      <c r="BQ65" s="19">
        <f t="shared" si="136"/>
        <v>42.86</v>
      </c>
      <c r="BR65" s="19">
        <f t="shared" si="137"/>
        <v>44.29</v>
      </c>
      <c r="BS65" s="19">
        <f t="shared" si="138"/>
        <v>42.86</v>
      </c>
      <c r="BT65" s="19">
        <f t="shared" si="139"/>
        <v>44.29</v>
      </c>
      <c r="BU65" s="19">
        <f t="shared" si="140"/>
        <v>44.29</v>
      </c>
      <c r="BV65" s="19">
        <f t="shared" si="141"/>
        <v>42.86</v>
      </c>
      <c r="BW65" s="19">
        <f t="shared" si="142"/>
        <v>44.29</v>
      </c>
      <c r="BX65" s="19">
        <f t="shared" si="143"/>
        <v>42.86</v>
      </c>
      <c r="BY65" s="19">
        <f t="shared" si="144"/>
        <v>44.29</v>
      </c>
      <c r="BZ65" s="19">
        <f t="shared" si="145"/>
        <v>521.47</v>
      </c>
      <c r="CA65" s="19">
        <f t="shared" si="146"/>
        <v>544.33000000000004</v>
      </c>
      <c r="CB65" s="19">
        <f t="shared" si="147"/>
        <v>44.29</v>
      </c>
      <c r="CC65" s="19">
        <f t="shared" si="148"/>
        <v>41.43</v>
      </c>
      <c r="CD65" s="19">
        <f t="shared" si="149"/>
        <v>44.29</v>
      </c>
      <c r="CE65" s="19">
        <f t="shared" si="150"/>
        <v>42.86</v>
      </c>
      <c r="CF65" s="19">
        <f t="shared" si="151"/>
        <v>44.29</v>
      </c>
      <c r="CG65" s="19">
        <f t="shared" si="152"/>
        <v>42.86</v>
      </c>
      <c r="CH65" s="19">
        <f t="shared" si="153"/>
        <v>44.29</v>
      </c>
      <c r="CI65" s="19">
        <f t="shared" si="154"/>
        <v>44.29</v>
      </c>
      <c r="CJ65" s="19">
        <f t="shared" si="155"/>
        <v>42.86</v>
      </c>
      <c r="CK65" s="19">
        <f t="shared" si="156"/>
        <v>44.29</v>
      </c>
      <c r="CL65" s="19">
        <f t="shared" si="157"/>
        <v>42.86</v>
      </c>
      <c r="CM65" s="19">
        <f t="shared" si="164"/>
        <v>44.29</v>
      </c>
      <c r="CN65" s="19">
        <f t="shared" si="158"/>
        <v>522.90000000000009</v>
      </c>
      <c r="CO65" s="156">
        <f t="shared" si="159"/>
        <v>1067.23</v>
      </c>
      <c r="CP65" s="19">
        <f t="shared" si="165"/>
        <v>44.29</v>
      </c>
      <c r="CQ65" s="19">
        <f t="shared" si="160"/>
        <v>40</v>
      </c>
      <c r="CR65" s="19">
        <f t="shared" si="166"/>
        <v>44.29</v>
      </c>
      <c r="CS65" s="19">
        <f t="shared" si="167"/>
        <v>42.86</v>
      </c>
      <c r="CT65" s="157">
        <f t="shared" si="168"/>
        <v>44.29</v>
      </c>
      <c r="CU65" s="19">
        <f t="shared" si="169"/>
        <v>42.86</v>
      </c>
      <c r="CV65" s="19">
        <f t="shared" si="170"/>
        <v>44.29</v>
      </c>
      <c r="CW65" s="19"/>
      <c r="CX65" s="19"/>
      <c r="CY65" s="19"/>
      <c r="CZ65" s="19"/>
      <c r="DA65" s="19"/>
      <c r="DB65" s="93">
        <f t="shared" ref="DB65:DB91" si="174">SUM(CP65:DA65)</f>
        <v>302.88</v>
      </c>
      <c r="DC65" s="19">
        <f t="shared" si="162"/>
        <v>1370.11</v>
      </c>
      <c r="DD65" s="19">
        <f t="shared" si="163"/>
        <v>1526.89</v>
      </c>
    </row>
    <row r="66" spans="2:109" ht="16.5" x14ac:dyDescent="0.2">
      <c r="B66" s="29">
        <v>41992</v>
      </c>
      <c r="C66" s="43" t="s">
        <v>193</v>
      </c>
      <c r="D66" s="43" t="s">
        <v>194</v>
      </c>
      <c r="E66" s="42" t="s">
        <v>195</v>
      </c>
      <c r="F66" s="34" t="s">
        <v>196</v>
      </c>
      <c r="G66" s="161">
        <v>3525.7</v>
      </c>
      <c r="H66" s="19">
        <f t="shared" si="100"/>
        <v>352.57</v>
      </c>
      <c r="I66" s="19">
        <f t="shared" si="101"/>
        <v>3173.13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19"/>
      <c r="AZ66" s="29"/>
      <c r="BA66" s="29"/>
      <c r="BB66" s="19"/>
      <c r="BC66" s="19"/>
      <c r="BD66" s="19"/>
      <c r="BE66" s="19"/>
      <c r="BF66" s="19"/>
      <c r="BG66" s="19"/>
      <c r="BH66" s="19"/>
      <c r="BI66" s="19"/>
      <c r="BJ66" s="19"/>
      <c r="BK66" s="19">
        <f>ROUND((I66/5/365*12),2)</f>
        <v>20.86</v>
      </c>
      <c r="BL66" s="19">
        <f t="shared" si="131"/>
        <v>20.86</v>
      </c>
      <c r="BM66" s="19">
        <f t="shared" si="132"/>
        <v>20.86</v>
      </c>
      <c r="BN66" s="19">
        <f t="shared" si="133"/>
        <v>53.9</v>
      </c>
      <c r="BO66" s="19">
        <f t="shared" si="134"/>
        <v>48.68</v>
      </c>
      <c r="BP66" s="19">
        <f t="shared" si="135"/>
        <v>53.9</v>
      </c>
      <c r="BQ66" s="19">
        <f t="shared" si="136"/>
        <v>52.16</v>
      </c>
      <c r="BR66" s="19">
        <f t="shared" si="137"/>
        <v>53.9</v>
      </c>
      <c r="BS66" s="19">
        <f t="shared" si="138"/>
        <v>52.16</v>
      </c>
      <c r="BT66" s="19">
        <f t="shared" si="139"/>
        <v>53.9</v>
      </c>
      <c r="BU66" s="19">
        <f t="shared" si="140"/>
        <v>53.9</v>
      </c>
      <c r="BV66" s="19">
        <f t="shared" si="141"/>
        <v>52.16</v>
      </c>
      <c r="BW66" s="19">
        <f t="shared" si="142"/>
        <v>53.9</v>
      </c>
      <c r="BX66" s="19">
        <f t="shared" si="143"/>
        <v>52.16</v>
      </c>
      <c r="BY66" s="19">
        <f t="shared" si="144"/>
        <v>53.9</v>
      </c>
      <c r="BZ66" s="19">
        <f t="shared" si="145"/>
        <v>634.61999999999978</v>
      </c>
      <c r="CA66" s="19">
        <f t="shared" si="146"/>
        <v>655.48</v>
      </c>
      <c r="CB66" s="19">
        <f t="shared" si="147"/>
        <v>53.9</v>
      </c>
      <c r="CC66" s="19">
        <f t="shared" si="148"/>
        <v>50.42</v>
      </c>
      <c r="CD66" s="19">
        <f t="shared" si="149"/>
        <v>53.9</v>
      </c>
      <c r="CE66" s="19">
        <f t="shared" si="150"/>
        <v>52.16</v>
      </c>
      <c r="CF66" s="19">
        <f t="shared" si="151"/>
        <v>53.9</v>
      </c>
      <c r="CG66" s="19">
        <f t="shared" si="152"/>
        <v>52.16</v>
      </c>
      <c r="CH66" s="19">
        <f t="shared" si="153"/>
        <v>53.9</v>
      </c>
      <c r="CI66" s="19">
        <f t="shared" si="154"/>
        <v>53.9</v>
      </c>
      <c r="CJ66" s="19">
        <f t="shared" si="155"/>
        <v>52.16</v>
      </c>
      <c r="CK66" s="19">
        <f t="shared" si="156"/>
        <v>53.9</v>
      </c>
      <c r="CL66" s="19">
        <f t="shared" si="157"/>
        <v>52.16</v>
      </c>
      <c r="CM66" s="19">
        <f t="shared" si="164"/>
        <v>53.9</v>
      </c>
      <c r="CN66" s="19">
        <f t="shared" si="158"/>
        <v>636.35999999999979</v>
      </c>
      <c r="CO66" s="156">
        <f t="shared" si="159"/>
        <v>1291.8399999999999</v>
      </c>
      <c r="CP66" s="19">
        <f t="shared" si="165"/>
        <v>53.9</v>
      </c>
      <c r="CQ66" s="19">
        <f t="shared" si="160"/>
        <v>48.68</v>
      </c>
      <c r="CR66" s="19">
        <f t="shared" si="166"/>
        <v>53.9</v>
      </c>
      <c r="CS66" s="19">
        <f t="shared" si="167"/>
        <v>52.16</v>
      </c>
      <c r="CT66" s="157">
        <f t="shared" si="168"/>
        <v>53.9</v>
      </c>
      <c r="CU66" s="19">
        <f t="shared" si="169"/>
        <v>52.16</v>
      </c>
      <c r="CV66" s="19">
        <f t="shared" si="170"/>
        <v>53.9</v>
      </c>
      <c r="CW66" s="19"/>
      <c r="CX66" s="19"/>
      <c r="CY66" s="19"/>
      <c r="CZ66" s="19"/>
      <c r="DA66" s="19"/>
      <c r="DB66" s="93">
        <f t="shared" si="174"/>
        <v>368.59999999999991</v>
      </c>
      <c r="DC66" s="19">
        <f t="shared" si="162"/>
        <v>1660.44</v>
      </c>
      <c r="DD66" s="19">
        <f t="shared" si="163"/>
        <v>1865.2599999999998</v>
      </c>
    </row>
    <row r="67" spans="2:109" ht="16.5" x14ac:dyDescent="0.2">
      <c r="B67" s="29">
        <v>41992</v>
      </c>
      <c r="C67" s="43" t="s">
        <v>193</v>
      </c>
      <c r="D67" s="43" t="s">
        <v>194</v>
      </c>
      <c r="E67" s="42" t="s">
        <v>195</v>
      </c>
      <c r="F67" s="34" t="s">
        <v>197</v>
      </c>
      <c r="G67" s="161">
        <v>3525.7</v>
      </c>
      <c r="H67" s="19">
        <f t="shared" si="100"/>
        <v>352.57</v>
      </c>
      <c r="I67" s="19">
        <f t="shared" si="101"/>
        <v>3173.13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19"/>
      <c r="AZ67" s="29"/>
      <c r="BA67" s="29"/>
      <c r="BB67" s="19"/>
      <c r="BC67" s="19"/>
      <c r="BD67" s="19"/>
      <c r="BE67" s="19"/>
      <c r="BF67" s="19"/>
      <c r="BG67" s="19"/>
      <c r="BH67" s="19"/>
      <c r="BI67" s="19"/>
      <c r="BJ67" s="19"/>
      <c r="BK67" s="19">
        <f>ROUND((I67/5/365*12),2)</f>
        <v>20.86</v>
      </c>
      <c r="BL67" s="19">
        <f t="shared" si="131"/>
        <v>20.86</v>
      </c>
      <c r="BM67" s="19">
        <f t="shared" si="132"/>
        <v>20.86</v>
      </c>
      <c r="BN67" s="19">
        <f t="shared" si="133"/>
        <v>53.9</v>
      </c>
      <c r="BO67" s="19">
        <f t="shared" si="134"/>
        <v>48.68</v>
      </c>
      <c r="BP67" s="19">
        <f t="shared" si="135"/>
        <v>53.9</v>
      </c>
      <c r="BQ67" s="19">
        <f t="shared" si="136"/>
        <v>52.16</v>
      </c>
      <c r="BR67" s="19">
        <f t="shared" si="137"/>
        <v>53.9</v>
      </c>
      <c r="BS67" s="19">
        <f t="shared" si="138"/>
        <v>52.16</v>
      </c>
      <c r="BT67" s="19">
        <f t="shared" si="139"/>
        <v>53.9</v>
      </c>
      <c r="BU67" s="19">
        <f t="shared" si="140"/>
        <v>53.9</v>
      </c>
      <c r="BV67" s="19">
        <f t="shared" si="141"/>
        <v>52.16</v>
      </c>
      <c r="BW67" s="19">
        <f t="shared" si="142"/>
        <v>53.9</v>
      </c>
      <c r="BX67" s="19">
        <f t="shared" si="143"/>
        <v>52.16</v>
      </c>
      <c r="BY67" s="19">
        <f t="shared" si="144"/>
        <v>53.9</v>
      </c>
      <c r="BZ67" s="19">
        <f t="shared" ref="BZ67:BZ71" si="175">SUM(BN67:BY67)</f>
        <v>634.61999999999978</v>
      </c>
      <c r="CA67" s="19">
        <f t="shared" si="146"/>
        <v>655.48</v>
      </c>
      <c r="CB67" s="19">
        <f t="shared" si="147"/>
        <v>53.9</v>
      </c>
      <c r="CC67" s="19">
        <f t="shared" si="148"/>
        <v>50.42</v>
      </c>
      <c r="CD67" s="19">
        <f t="shared" si="149"/>
        <v>53.9</v>
      </c>
      <c r="CE67" s="19">
        <f t="shared" si="150"/>
        <v>52.16</v>
      </c>
      <c r="CF67" s="19">
        <f t="shared" si="151"/>
        <v>53.9</v>
      </c>
      <c r="CG67" s="19">
        <f t="shared" si="152"/>
        <v>52.16</v>
      </c>
      <c r="CH67" s="19">
        <f t="shared" si="153"/>
        <v>53.9</v>
      </c>
      <c r="CI67" s="19">
        <f t="shared" si="154"/>
        <v>53.9</v>
      </c>
      <c r="CJ67" s="19">
        <f t="shared" si="155"/>
        <v>52.16</v>
      </c>
      <c r="CK67" s="19">
        <f t="shared" si="156"/>
        <v>53.9</v>
      </c>
      <c r="CL67" s="19">
        <f t="shared" si="157"/>
        <v>52.16</v>
      </c>
      <c r="CM67" s="19">
        <f t="shared" si="164"/>
        <v>53.9</v>
      </c>
      <c r="CN67" s="19">
        <f t="shared" si="158"/>
        <v>636.35999999999979</v>
      </c>
      <c r="CO67" s="156">
        <f t="shared" si="159"/>
        <v>1291.8399999999999</v>
      </c>
      <c r="CP67" s="19">
        <f t="shared" si="165"/>
        <v>53.9</v>
      </c>
      <c r="CQ67" s="19">
        <f t="shared" si="160"/>
        <v>48.68</v>
      </c>
      <c r="CR67" s="19">
        <f t="shared" si="166"/>
        <v>53.9</v>
      </c>
      <c r="CS67" s="19">
        <f t="shared" si="167"/>
        <v>52.16</v>
      </c>
      <c r="CT67" s="157">
        <f t="shared" si="168"/>
        <v>53.9</v>
      </c>
      <c r="CU67" s="19">
        <f t="shared" si="169"/>
        <v>52.16</v>
      </c>
      <c r="CV67" s="19">
        <f t="shared" si="170"/>
        <v>53.9</v>
      </c>
      <c r="CW67" s="19"/>
      <c r="CX67" s="19"/>
      <c r="CY67" s="19"/>
      <c r="CZ67" s="19"/>
      <c r="DA67" s="19"/>
      <c r="DB67" s="93">
        <f t="shared" si="174"/>
        <v>368.59999999999991</v>
      </c>
      <c r="DC67" s="19">
        <f t="shared" si="162"/>
        <v>1660.44</v>
      </c>
      <c r="DD67" s="19">
        <f t="shared" si="163"/>
        <v>1865.2599999999998</v>
      </c>
    </row>
    <row r="68" spans="2:109" ht="16.5" x14ac:dyDescent="0.2">
      <c r="B68" s="29">
        <v>41992</v>
      </c>
      <c r="C68" s="43" t="s">
        <v>193</v>
      </c>
      <c r="D68" s="43" t="s">
        <v>194</v>
      </c>
      <c r="E68" s="42" t="s">
        <v>195</v>
      </c>
      <c r="F68" s="34" t="s">
        <v>198</v>
      </c>
      <c r="G68" s="161">
        <v>3525.7</v>
      </c>
      <c r="H68" s="19">
        <f t="shared" si="100"/>
        <v>352.57</v>
      </c>
      <c r="I68" s="19">
        <f t="shared" si="101"/>
        <v>3173.13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19"/>
      <c r="AZ68" s="29"/>
      <c r="BA68" s="29"/>
      <c r="BB68" s="19"/>
      <c r="BC68" s="19"/>
      <c r="BD68" s="19"/>
      <c r="BE68" s="19"/>
      <c r="BF68" s="19"/>
      <c r="BG68" s="19"/>
      <c r="BH68" s="19"/>
      <c r="BI68" s="19"/>
      <c r="BJ68" s="19"/>
      <c r="BK68" s="19">
        <f>ROUND((I68/5/365*12),2)</f>
        <v>20.86</v>
      </c>
      <c r="BL68" s="19">
        <f t="shared" si="131"/>
        <v>20.86</v>
      </c>
      <c r="BM68" s="19">
        <f t="shared" si="132"/>
        <v>20.86</v>
      </c>
      <c r="BN68" s="19">
        <f t="shared" si="133"/>
        <v>53.9</v>
      </c>
      <c r="BO68" s="19">
        <f t="shared" si="134"/>
        <v>48.68</v>
      </c>
      <c r="BP68" s="19">
        <f t="shared" si="135"/>
        <v>53.9</v>
      </c>
      <c r="BQ68" s="19">
        <f t="shared" si="136"/>
        <v>52.16</v>
      </c>
      <c r="BR68" s="19">
        <f t="shared" si="137"/>
        <v>53.9</v>
      </c>
      <c r="BS68" s="19">
        <f t="shared" si="138"/>
        <v>52.16</v>
      </c>
      <c r="BT68" s="19">
        <f t="shared" si="139"/>
        <v>53.9</v>
      </c>
      <c r="BU68" s="19">
        <f t="shared" si="140"/>
        <v>53.9</v>
      </c>
      <c r="BV68" s="19">
        <f t="shared" si="141"/>
        <v>52.16</v>
      </c>
      <c r="BW68" s="19">
        <f t="shared" si="142"/>
        <v>53.9</v>
      </c>
      <c r="BX68" s="19">
        <f t="shared" si="143"/>
        <v>52.16</v>
      </c>
      <c r="BY68" s="19">
        <f t="shared" si="144"/>
        <v>53.9</v>
      </c>
      <c r="BZ68" s="19">
        <f t="shared" si="175"/>
        <v>634.61999999999978</v>
      </c>
      <c r="CA68" s="19">
        <f t="shared" si="146"/>
        <v>655.48</v>
      </c>
      <c r="CB68" s="19">
        <f t="shared" si="147"/>
        <v>53.9</v>
      </c>
      <c r="CC68" s="19">
        <f t="shared" si="148"/>
        <v>50.42</v>
      </c>
      <c r="CD68" s="19">
        <f t="shared" si="149"/>
        <v>53.9</v>
      </c>
      <c r="CE68" s="19">
        <f t="shared" si="150"/>
        <v>52.16</v>
      </c>
      <c r="CF68" s="19">
        <f t="shared" si="151"/>
        <v>53.9</v>
      </c>
      <c r="CG68" s="19">
        <f t="shared" si="152"/>
        <v>52.16</v>
      </c>
      <c r="CH68" s="19">
        <f t="shared" si="153"/>
        <v>53.9</v>
      </c>
      <c r="CI68" s="19">
        <f t="shared" si="154"/>
        <v>53.9</v>
      </c>
      <c r="CJ68" s="19">
        <f t="shared" si="155"/>
        <v>52.16</v>
      </c>
      <c r="CK68" s="19">
        <f t="shared" si="156"/>
        <v>53.9</v>
      </c>
      <c r="CL68" s="19">
        <f t="shared" si="157"/>
        <v>52.16</v>
      </c>
      <c r="CM68" s="19">
        <f t="shared" si="164"/>
        <v>53.9</v>
      </c>
      <c r="CN68" s="19">
        <f t="shared" si="158"/>
        <v>636.35999999999979</v>
      </c>
      <c r="CO68" s="156">
        <f t="shared" si="159"/>
        <v>1291.8399999999999</v>
      </c>
      <c r="CP68" s="19">
        <f t="shared" si="165"/>
        <v>53.9</v>
      </c>
      <c r="CQ68" s="19">
        <f t="shared" si="160"/>
        <v>48.68</v>
      </c>
      <c r="CR68" s="19">
        <f t="shared" si="166"/>
        <v>53.9</v>
      </c>
      <c r="CS68" s="19">
        <f t="shared" si="167"/>
        <v>52.16</v>
      </c>
      <c r="CT68" s="157">
        <f t="shared" si="168"/>
        <v>53.9</v>
      </c>
      <c r="CU68" s="19">
        <f t="shared" si="169"/>
        <v>52.16</v>
      </c>
      <c r="CV68" s="19">
        <f t="shared" si="170"/>
        <v>53.9</v>
      </c>
      <c r="CW68" s="19"/>
      <c r="CX68" s="19"/>
      <c r="CY68" s="19"/>
      <c r="CZ68" s="19"/>
      <c r="DA68" s="19"/>
      <c r="DB68" s="93">
        <f t="shared" si="174"/>
        <v>368.59999999999991</v>
      </c>
      <c r="DC68" s="19">
        <f t="shared" si="162"/>
        <v>1660.44</v>
      </c>
      <c r="DD68" s="19">
        <f t="shared" si="163"/>
        <v>1865.2599999999998</v>
      </c>
    </row>
    <row r="69" spans="2:109" ht="33" x14ac:dyDescent="0.2">
      <c r="B69" s="29">
        <v>42279</v>
      </c>
      <c r="C69" s="30" t="s">
        <v>108</v>
      </c>
      <c r="D69" s="39" t="s">
        <v>199</v>
      </c>
      <c r="E69" s="42" t="s">
        <v>98</v>
      </c>
      <c r="F69" s="40" t="s">
        <v>200</v>
      </c>
      <c r="G69" s="161">
        <v>1350</v>
      </c>
      <c r="H69" s="19">
        <f t="shared" si="100"/>
        <v>135</v>
      </c>
      <c r="I69" s="19">
        <f t="shared" si="101"/>
        <v>1215</v>
      </c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19"/>
      <c r="AZ69" s="29"/>
      <c r="BA69" s="2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>
        <f>ROUND((I69/5/365*29),2)</f>
        <v>19.309999999999999</v>
      </c>
      <c r="BX69" s="19">
        <f t="shared" si="143"/>
        <v>19.97</v>
      </c>
      <c r="BY69" s="19">
        <f t="shared" si="144"/>
        <v>20.64</v>
      </c>
      <c r="BZ69" s="19">
        <f t="shared" si="175"/>
        <v>59.92</v>
      </c>
      <c r="CA69" s="19">
        <f t="shared" si="146"/>
        <v>59.92</v>
      </c>
      <c r="CB69" s="19">
        <f t="shared" si="147"/>
        <v>20.64</v>
      </c>
      <c r="CC69" s="19">
        <f t="shared" si="148"/>
        <v>19.309999999999999</v>
      </c>
      <c r="CD69" s="19">
        <f t="shared" si="149"/>
        <v>20.64</v>
      </c>
      <c r="CE69" s="19">
        <f t="shared" si="150"/>
        <v>19.97</v>
      </c>
      <c r="CF69" s="19">
        <f t="shared" si="151"/>
        <v>20.64</v>
      </c>
      <c r="CG69" s="19">
        <f t="shared" si="152"/>
        <v>19.97</v>
      </c>
      <c r="CH69" s="19">
        <f t="shared" si="153"/>
        <v>20.64</v>
      </c>
      <c r="CI69" s="19">
        <f t="shared" si="154"/>
        <v>20.64</v>
      </c>
      <c r="CJ69" s="19">
        <f t="shared" si="155"/>
        <v>19.97</v>
      </c>
      <c r="CK69" s="19">
        <f t="shared" si="156"/>
        <v>20.64</v>
      </c>
      <c r="CL69" s="19">
        <f t="shared" si="157"/>
        <v>19.97</v>
      </c>
      <c r="CM69" s="19">
        <f t="shared" si="164"/>
        <v>20.64</v>
      </c>
      <c r="CN69" s="19">
        <f t="shared" si="158"/>
        <v>243.67000000000002</v>
      </c>
      <c r="CO69" s="156">
        <f t="shared" si="159"/>
        <v>303.58999999999997</v>
      </c>
      <c r="CP69" s="19">
        <f t="shared" si="165"/>
        <v>20.64</v>
      </c>
      <c r="CQ69" s="19">
        <f t="shared" si="160"/>
        <v>18.64</v>
      </c>
      <c r="CR69" s="19">
        <f t="shared" si="166"/>
        <v>20.64</v>
      </c>
      <c r="CS69" s="19">
        <f t="shared" si="167"/>
        <v>19.97</v>
      </c>
      <c r="CT69" s="157">
        <f t="shared" si="168"/>
        <v>20.64</v>
      </c>
      <c r="CU69" s="19">
        <f t="shared" si="169"/>
        <v>19.97</v>
      </c>
      <c r="CV69" s="19">
        <f t="shared" si="170"/>
        <v>20.64</v>
      </c>
      <c r="CW69" s="19"/>
      <c r="CX69" s="19"/>
      <c r="CY69" s="19"/>
      <c r="CZ69" s="19"/>
      <c r="DA69" s="19"/>
      <c r="DB69" s="93">
        <f t="shared" si="174"/>
        <v>141.13999999999999</v>
      </c>
      <c r="DC69" s="19">
        <f t="shared" si="162"/>
        <v>444.73</v>
      </c>
      <c r="DD69" s="19">
        <f t="shared" si="163"/>
        <v>905.27</v>
      </c>
    </row>
    <row r="70" spans="2:109" ht="123.75" x14ac:dyDescent="0.2">
      <c r="B70" s="29">
        <v>42326</v>
      </c>
      <c r="C70" s="39" t="s">
        <v>201</v>
      </c>
      <c r="D70" s="39" t="s">
        <v>202</v>
      </c>
      <c r="E70" s="40" t="s">
        <v>123</v>
      </c>
      <c r="F70" s="40" t="s">
        <v>203</v>
      </c>
      <c r="G70" s="161">
        <v>3500</v>
      </c>
      <c r="H70" s="19">
        <f t="shared" si="100"/>
        <v>350</v>
      </c>
      <c r="I70" s="19">
        <f t="shared" si="101"/>
        <v>3150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19"/>
      <c r="AZ70" s="29"/>
      <c r="BA70" s="2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>
        <f>ROUND((I70/5/365*12),2)</f>
        <v>20.71</v>
      </c>
      <c r="BY70" s="19">
        <f t="shared" si="144"/>
        <v>53.51</v>
      </c>
      <c r="BZ70" s="19">
        <f t="shared" si="175"/>
        <v>74.22</v>
      </c>
      <c r="CA70" s="19">
        <f t="shared" si="146"/>
        <v>74.22</v>
      </c>
      <c r="CB70" s="19">
        <f t="shared" si="147"/>
        <v>53.51</v>
      </c>
      <c r="CC70" s="19">
        <f t="shared" si="148"/>
        <v>50.05</v>
      </c>
      <c r="CD70" s="19">
        <f t="shared" si="149"/>
        <v>53.51</v>
      </c>
      <c r="CE70" s="19">
        <f t="shared" si="150"/>
        <v>51.78</v>
      </c>
      <c r="CF70" s="19">
        <f t="shared" si="151"/>
        <v>53.51</v>
      </c>
      <c r="CG70" s="19">
        <f t="shared" si="152"/>
        <v>51.78</v>
      </c>
      <c r="CH70" s="19">
        <f t="shared" si="153"/>
        <v>53.51</v>
      </c>
      <c r="CI70" s="19">
        <f t="shared" si="154"/>
        <v>53.51</v>
      </c>
      <c r="CJ70" s="19">
        <f t="shared" si="155"/>
        <v>51.78</v>
      </c>
      <c r="CK70" s="19">
        <f t="shared" si="156"/>
        <v>53.51</v>
      </c>
      <c r="CL70" s="19">
        <f t="shared" si="157"/>
        <v>51.78</v>
      </c>
      <c r="CM70" s="19">
        <f t="shared" si="164"/>
        <v>53.51</v>
      </c>
      <c r="CN70" s="19">
        <f t="shared" si="158"/>
        <v>631.7399999999999</v>
      </c>
      <c r="CO70" s="156">
        <f t="shared" si="159"/>
        <v>705.96</v>
      </c>
      <c r="CP70" s="19">
        <f t="shared" si="165"/>
        <v>53.51</v>
      </c>
      <c r="CQ70" s="19">
        <f t="shared" si="160"/>
        <v>48.33</v>
      </c>
      <c r="CR70" s="19">
        <f t="shared" si="166"/>
        <v>53.51</v>
      </c>
      <c r="CS70" s="19">
        <f t="shared" si="167"/>
        <v>51.78</v>
      </c>
      <c r="CT70" s="157">
        <f t="shared" si="168"/>
        <v>53.51</v>
      </c>
      <c r="CU70" s="19">
        <f t="shared" si="169"/>
        <v>51.78</v>
      </c>
      <c r="CV70" s="19">
        <f t="shared" si="170"/>
        <v>53.51</v>
      </c>
      <c r="CW70" s="19"/>
      <c r="CX70" s="19"/>
      <c r="CY70" s="19"/>
      <c r="CZ70" s="19"/>
      <c r="DA70" s="19"/>
      <c r="DB70" s="93">
        <f t="shared" si="174"/>
        <v>365.92999999999995</v>
      </c>
      <c r="DC70" s="19">
        <f t="shared" si="162"/>
        <v>1071.8900000000001</v>
      </c>
      <c r="DD70" s="19">
        <f t="shared" si="163"/>
        <v>2428.1099999999997</v>
      </c>
    </row>
    <row r="71" spans="2:109" ht="16.5" x14ac:dyDescent="0.2">
      <c r="B71" s="29">
        <v>42318</v>
      </c>
      <c r="C71" s="39" t="s">
        <v>204</v>
      </c>
      <c r="D71" s="39" t="s">
        <v>205</v>
      </c>
      <c r="E71" s="40" t="s">
        <v>123</v>
      </c>
      <c r="F71" s="40" t="s">
        <v>206</v>
      </c>
      <c r="G71" s="161">
        <v>779.7</v>
      </c>
      <c r="H71" s="19">
        <f t="shared" si="100"/>
        <v>77.970000000000013</v>
      </c>
      <c r="I71" s="19">
        <f t="shared" si="101"/>
        <v>701.73</v>
      </c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19"/>
      <c r="AZ71" s="29"/>
      <c r="BA71" s="2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>
        <f>ROUND((I71/5/365*20),2)</f>
        <v>7.69</v>
      </c>
      <c r="BY71" s="19">
        <f t="shared" si="144"/>
        <v>11.92</v>
      </c>
      <c r="BZ71" s="19">
        <f t="shared" si="175"/>
        <v>19.61</v>
      </c>
      <c r="CA71" s="19">
        <f t="shared" si="146"/>
        <v>19.61</v>
      </c>
      <c r="CB71" s="19">
        <f t="shared" si="147"/>
        <v>11.92</v>
      </c>
      <c r="CC71" s="19">
        <f t="shared" si="148"/>
        <v>11.15</v>
      </c>
      <c r="CD71" s="19">
        <f t="shared" si="149"/>
        <v>11.92</v>
      </c>
      <c r="CE71" s="19">
        <f t="shared" si="150"/>
        <v>11.54</v>
      </c>
      <c r="CF71" s="19">
        <f t="shared" si="151"/>
        <v>11.92</v>
      </c>
      <c r="CG71" s="19">
        <f t="shared" si="152"/>
        <v>11.54</v>
      </c>
      <c r="CH71" s="19">
        <f t="shared" si="153"/>
        <v>11.92</v>
      </c>
      <c r="CI71" s="19">
        <f t="shared" si="154"/>
        <v>11.92</v>
      </c>
      <c r="CJ71" s="19">
        <f t="shared" si="155"/>
        <v>11.54</v>
      </c>
      <c r="CK71" s="19">
        <f t="shared" si="156"/>
        <v>11.92</v>
      </c>
      <c r="CL71" s="19">
        <f t="shared" si="157"/>
        <v>11.54</v>
      </c>
      <c r="CM71" s="19">
        <f t="shared" si="164"/>
        <v>11.92</v>
      </c>
      <c r="CN71" s="19">
        <f t="shared" si="158"/>
        <v>140.75</v>
      </c>
      <c r="CO71" s="156">
        <f t="shared" si="159"/>
        <v>160.36000000000001</v>
      </c>
      <c r="CP71" s="19">
        <f t="shared" si="165"/>
        <v>11.92</v>
      </c>
      <c r="CQ71" s="19">
        <f t="shared" si="160"/>
        <v>10.77</v>
      </c>
      <c r="CR71" s="19">
        <f t="shared" si="166"/>
        <v>11.92</v>
      </c>
      <c r="CS71" s="19">
        <f t="shared" si="167"/>
        <v>11.54</v>
      </c>
      <c r="CT71" s="157">
        <f t="shared" si="168"/>
        <v>11.92</v>
      </c>
      <c r="CU71" s="19">
        <f t="shared" si="169"/>
        <v>11.54</v>
      </c>
      <c r="CV71" s="19">
        <f t="shared" si="170"/>
        <v>11.92</v>
      </c>
      <c r="CW71" s="19"/>
      <c r="CX71" s="19"/>
      <c r="CY71" s="19"/>
      <c r="CZ71" s="19"/>
      <c r="DA71" s="19"/>
      <c r="DB71" s="93">
        <f t="shared" si="174"/>
        <v>81.53</v>
      </c>
      <c r="DC71" s="19">
        <f t="shared" si="162"/>
        <v>241.89</v>
      </c>
      <c r="DD71" s="19">
        <f t="shared" si="163"/>
        <v>537.81000000000006</v>
      </c>
    </row>
    <row r="72" spans="2:109" ht="41.25" x14ac:dyDescent="0.2">
      <c r="B72" s="29">
        <v>42517</v>
      </c>
      <c r="C72" s="30" t="s">
        <v>193</v>
      </c>
      <c r="D72" s="43" t="s">
        <v>207</v>
      </c>
      <c r="E72" s="42" t="s">
        <v>195</v>
      </c>
      <c r="F72" s="34" t="s">
        <v>208</v>
      </c>
      <c r="G72" s="44">
        <v>3349.42</v>
      </c>
      <c r="H72" s="19">
        <f t="shared" si="100"/>
        <v>334.94200000000001</v>
      </c>
      <c r="I72" s="19">
        <f t="shared" si="101"/>
        <v>3014.4780000000001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19"/>
      <c r="AZ72" s="29"/>
      <c r="BA72" s="2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>
        <f>ROUND((I72/5/365*4),2)</f>
        <v>6.61</v>
      </c>
      <c r="CG72" s="19">
        <f t="shared" si="152"/>
        <v>49.55</v>
      </c>
      <c r="CH72" s="19">
        <f t="shared" si="153"/>
        <v>51.2</v>
      </c>
      <c r="CI72" s="19">
        <f t="shared" si="154"/>
        <v>51.2</v>
      </c>
      <c r="CJ72" s="19">
        <f t="shared" si="155"/>
        <v>49.55</v>
      </c>
      <c r="CK72" s="19">
        <f t="shared" si="156"/>
        <v>51.2</v>
      </c>
      <c r="CL72" s="19">
        <f t="shared" si="157"/>
        <v>49.55</v>
      </c>
      <c r="CM72" s="19">
        <f t="shared" si="164"/>
        <v>51.2</v>
      </c>
      <c r="CN72" s="19">
        <f t="shared" si="158"/>
        <v>360.06</v>
      </c>
      <c r="CO72" s="156">
        <f t="shared" si="159"/>
        <v>360.06</v>
      </c>
      <c r="CP72" s="19">
        <f t="shared" si="165"/>
        <v>51.2</v>
      </c>
      <c r="CQ72" s="19">
        <f t="shared" si="160"/>
        <v>46.25</v>
      </c>
      <c r="CR72" s="19">
        <f t="shared" si="166"/>
        <v>51.2</v>
      </c>
      <c r="CS72" s="19">
        <f t="shared" si="167"/>
        <v>49.55</v>
      </c>
      <c r="CT72" s="157">
        <f t="shared" si="168"/>
        <v>51.2</v>
      </c>
      <c r="CU72" s="19">
        <f t="shared" si="169"/>
        <v>49.55</v>
      </c>
      <c r="CV72" s="19">
        <f t="shared" si="170"/>
        <v>51.2</v>
      </c>
      <c r="CW72" s="19"/>
      <c r="CX72" s="19"/>
      <c r="CY72" s="19"/>
      <c r="CZ72" s="19"/>
      <c r="DA72" s="19"/>
      <c r="DB72" s="93">
        <f t="shared" si="174"/>
        <v>350.15</v>
      </c>
      <c r="DC72" s="19">
        <f t="shared" si="162"/>
        <v>710.21</v>
      </c>
      <c r="DD72" s="19">
        <f t="shared" si="163"/>
        <v>2639.21</v>
      </c>
    </row>
    <row r="73" spans="2:109" ht="41.25" x14ac:dyDescent="0.2">
      <c r="B73" s="29">
        <v>42517</v>
      </c>
      <c r="C73" s="30" t="s">
        <v>193</v>
      </c>
      <c r="D73" s="43" t="s">
        <v>207</v>
      </c>
      <c r="E73" s="42" t="s">
        <v>195</v>
      </c>
      <c r="F73" s="34" t="s">
        <v>209</v>
      </c>
      <c r="G73" s="44">
        <v>3349.42</v>
      </c>
      <c r="H73" s="19">
        <f t="shared" si="100"/>
        <v>334.94200000000001</v>
      </c>
      <c r="I73" s="19">
        <f t="shared" si="101"/>
        <v>3014.4780000000001</v>
      </c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19"/>
      <c r="AZ73" s="29"/>
      <c r="BA73" s="2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>
        <f t="shared" ref="CF73:CF76" si="176">ROUND((I73/5/365*4),2)</f>
        <v>6.61</v>
      </c>
      <c r="CG73" s="19">
        <f t="shared" si="152"/>
        <v>49.55</v>
      </c>
      <c r="CH73" s="19">
        <f t="shared" si="153"/>
        <v>51.2</v>
      </c>
      <c r="CI73" s="19">
        <f t="shared" si="154"/>
        <v>51.2</v>
      </c>
      <c r="CJ73" s="19">
        <f t="shared" si="155"/>
        <v>49.55</v>
      </c>
      <c r="CK73" s="19">
        <f t="shared" si="156"/>
        <v>51.2</v>
      </c>
      <c r="CL73" s="19">
        <f t="shared" si="157"/>
        <v>49.55</v>
      </c>
      <c r="CM73" s="19">
        <f t="shared" si="164"/>
        <v>51.2</v>
      </c>
      <c r="CN73" s="19">
        <f t="shared" si="158"/>
        <v>360.06</v>
      </c>
      <c r="CO73" s="156">
        <f t="shared" si="159"/>
        <v>360.06</v>
      </c>
      <c r="CP73" s="19">
        <f t="shared" si="165"/>
        <v>51.2</v>
      </c>
      <c r="CQ73" s="19">
        <f t="shared" si="160"/>
        <v>46.25</v>
      </c>
      <c r="CR73" s="19">
        <f t="shared" si="166"/>
        <v>51.2</v>
      </c>
      <c r="CS73" s="19">
        <f t="shared" si="167"/>
        <v>49.55</v>
      </c>
      <c r="CT73" s="157">
        <f t="shared" si="168"/>
        <v>51.2</v>
      </c>
      <c r="CU73" s="19">
        <f t="shared" si="169"/>
        <v>49.55</v>
      </c>
      <c r="CV73" s="19">
        <f t="shared" si="170"/>
        <v>51.2</v>
      </c>
      <c r="CW73" s="19"/>
      <c r="CX73" s="19"/>
      <c r="CY73" s="19"/>
      <c r="CZ73" s="19"/>
      <c r="DA73" s="19"/>
      <c r="DB73" s="93">
        <f t="shared" si="174"/>
        <v>350.15</v>
      </c>
      <c r="DC73" s="19">
        <f t="shared" si="162"/>
        <v>710.21</v>
      </c>
      <c r="DD73" s="19">
        <f t="shared" si="163"/>
        <v>2639.21</v>
      </c>
    </row>
    <row r="74" spans="2:109" ht="41.25" x14ac:dyDescent="0.2">
      <c r="B74" s="29">
        <v>42517</v>
      </c>
      <c r="C74" s="30" t="s">
        <v>193</v>
      </c>
      <c r="D74" s="43" t="s">
        <v>210</v>
      </c>
      <c r="E74" s="42" t="s">
        <v>211</v>
      </c>
      <c r="F74" s="34" t="s">
        <v>212</v>
      </c>
      <c r="G74" s="44">
        <v>3698.1</v>
      </c>
      <c r="H74" s="19">
        <f t="shared" si="100"/>
        <v>369.81</v>
      </c>
      <c r="I74" s="19">
        <f t="shared" si="101"/>
        <v>3328.29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19"/>
      <c r="AZ74" s="29"/>
      <c r="BA74" s="2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>
        <f t="shared" si="176"/>
        <v>7.29</v>
      </c>
      <c r="CG74" s="19">
        <f t="shared" si="152"/>
        <v>54.71</v>
      </c>
      <c r="CH74" s="19">
        <f t="shared" si="153"/>
        <v>56.54</v>
      </c>
      <c r="CI74" s="19">
        <f t="shared" si="154"/>
        <v>56.54</v>
      </c>
      <c r="CJ74" s="19">
        <f t="shared" si="155"/>
        <v>54.71</v>
      </c>
      <c r="CK74" s="19">
        <f t="shared" si="156"/>
        <v>56.54</v>
      </c>
      <c r="CL74" s="19">
        <f t="shared" si="157"/>
        <v>54.71</v>
      </c>
      <c r="CM74" s="19">
        <f t="shared" si="164"/>
        <v>56.54</v>
      </c>
      <c r="CN74" s="19">
        <f t="shared" si="158"/>
        <v>397.58</v>
      </c>
      <c r="CO74" s="156">
        <f t="shared" si="159"/>
        <v>397.58</v>
      </c>
      <c r="CP74" s="19">
        <f t="shared" si="165"/>
        <v>56.54</v>
      </c>
      <c r="CQ74" s="19">
        <f t="shared" si="160"/>
        <v>51.06</v>
      </c>
      <c r="CR74" s="19">
        <f t="shared" si="166"/>
        <v>56.54</v>
      </c>
      <c r="CS74" s="19">
        <f t="shared" si="167"/>
        <v>54.71</v>
      </c>
      <c r="CT74" s="157">
        <f t="shared" si="168"/>
        <v>56.54</v>
      </c>
      <c r="CU74" s="19">
        <f t="shared" si="169"/>
        <v>54.71</v>
      </c>
      <c r="CV74" s="19">
        <f t="shared" si="170"/>
        <v>56.54</v>
      </c>
      <c r="CW74" s="19"/>
      <c r="CX74" s="19"/>
      <c r="CY74" s="19"/>
      <c r="CZ74" s="19"/>
      <c r="DA74" s="19"/>
      <c r="DB74" s="93">
        <f t="shared" si="174"/>
        <v>386.64</v>
      </c>
      <c r="DC74" s="19">
        <f t="shared" si="162"/>
        <v>784.22</v>
      </c>
      <c r="DD74" s="19">
        <f t="shared" si="163"/>
        <v>2913.88</v>
      </c>
    </row>
    <row r="75" spans="2:109" ht="41.25" x14ac:dyDescent="0.2">
      <c r="B75" s="29">
        <v>42517</v>
      </c>
      <c r="C75" s="30" t="s">
        <v>193</v>
      </c>
      <c r="D75" s="43" t="s">
        <v>210</v>
      </c>
      <c r="E75" s="42" t="s">
        <v>211</v>
      </c>
      <c r="F75" s="34" t="s">
        <v>213</v>
      </c>
      <c r="G75" s="44">
        <v>3698.1</v>
      </c>
      <c r="H75" s="19">
        <f t="shared" si="100"/>
        <v>369.81</v>
      </c>
      <c r="I75" s="19">
        <f t="shared" si="101"/>
        <v>3328.29</v>
      </c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19"/>
      <c r="AZ75" s="29"/>
      <c r="BA75" s="2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>
        <f t="shared" si="176"/>
        <v>7.29</v>
      </c>
      <c r="CG75" s="19">
        <f t="shared" si="152"/>
        <v>54.71</v>
      </c>
      <c r="CH75" s="19">
        <f t="shared" si="153"/>
        <v>56.54</v>
      </c>
      <c r="CI75" s="19">
        <f t="shared" si="154"/>
        <v>56.54</v>
      </c>
      <c r="CJ75" s="19">
        <f t="shared" si="155"/>
        <v>54.71</v>
      </c>
      <c r="CK75" s="19">
        <f t="shared" si="156"/>
        <v>56.54</v>
      </c>
      <c r="CL75" s="19">
        <f t="shared" si="157"/>
        <v>54.71</v>
      </c>
      <c r="CM75" s="19">
        <f t="shared" si="164"/>
        <v>56.54</v>
      </c>
      <c r="CN75" s="19">
        <f t="shared" si="158"/>
        <v>397.58</v>
      </c>
      <c r="CO75" s="156">
        <f t="shared" si="159"/>
        <v>397.58</v>
      </c>
      <c r="CP75" s="19">
        <f t="shared" si="165"/>
        <v>56.54</v>
      </c>
      <c r="CQ75" s="19">
        <f t="shared" si="160"/>
        <v>51.06</v>
      </c>
      <c r="CR75" s="19">
        <f t="shared" si="166"/>
        <v>56.54</v>
      </c>
      <c r="CS75" s="19">
        <f t="shared" si="167"/>
        <v>54.71</v>
      </c>
      <c r="CT75" s="157">
        <f t="shared" si="168"/>
        <v>56.54</v>
      </c>
      <c r="CU75" s="19">
        <f t="shared" si="169"/>
        <v>54.71</v>
      </c>
      <c r="CV75" s="19">
        <f t="shared" si="170"/>
        <v>56.54</v>
      </c>
      <c r="CW75" s="19"/>
      <c r="CX75" s="19"/>
      <c r="CY75" s="19"/>
      <c r="CZ75" s="19"/>
      <c r="DA75" s="19"/>
      <c r="DB75" s="93">
        <f t="shared" si="174"/>
        <v>386.64</v>
      </c>
      <c r="DC75" s="19">
        <f t="shared" si="162"/>
        <v>784.22</v>
      </c>
      <c r="DD75" s="19">
        <f t="shared" si="163"/>
        <v>2913.88</v>
      </c>
    </row>
    <row r="76" spans="2:109" ht="41.25" x14ac:dyDescent="0.2">
      <c r="B76" s="29">
        <v>42517</v>
      </c>
      <c r="C76" s="30" t="s">
        <v>193</v>
      </c>
      <c r="D76" s="43" t="s">
        <v>210</v>
      </c>
      <c r="E76" s="42" t="s">
        <v>211</v>
      </c>
      <c r="F76" s="34" t="s">
        <v>214</v>
      </c>
      <c r="G76" s="44">
        <v>3698.1</v>
      </c>
      <c r="H76" s="19">
        <f t="shared" si="100"/>
        <v>369.81</v>
      </c>
      <c r="I76" s="19">
        <f t="shared" si="101"/>
        <v>3328.29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19"/>
      <c r="AZ76" s="29"/>
      <c r="BA76" s="2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>
        <f t="shared" si="176"/>
        <v>7.29</v>
      </c>
      <c r="CG76" s="19">
        <f t="shared" si="152"/>
        <v>54.71</v>
      </c>
      <c r="CH76" s="19">
        <f t="shared" si="153"/>
        <v>56.54</v>
      </c>
      <c r="CI76" s="19">
        <f t="shared" si="154"/>
        <v>56.54</v>
      </c>
      <c r="CJ76" s="19">
        <f t="shared" si="155"/>
        <v>54.71</v>
      </c>
      <c r="CK76" s="19">
        <f t="shared" si="156"/>
        <v>56.54</v>
      </c>
      <c r="CL76" s="19">
        <f t="shared" si="157"/>
        <v>54.71</v>
      </c>
      <c r="CM76" s="19">
        <f t="shared" si="164"/>
        <v>56.54</v>
      </c>
      <c r="CN76" s="19">
        <f t="shared" si="158"/>
        <v>397.58</v>
      </c>
      <c r="CO76" s="156">
        <f t="shared" si="159"/>
        <v>397.58</v>
      </c>
      <c r="CP76" s="19">
        <f t="shared" si="165"/>
        <v>56.54</v>
      </c>
      <c r="CQ76" s="19">
        <f t="shared" si="160"/>
        <v>51.06</v>
      </c>
      <c r="CR76" s="19">
        <f t="shared" si="166"/>
        <v>56.54</v>
      </c>
      <c r="CS76" s="19">
        <f t="shared" si="167"/>
        <v>54.71</v>
      </c>
      <c r="CT76" s="157">
        <f t="shared" si="168"/>
        <v>56.54</v>
      </c>
      <c r="CU76" s="19">
        <f t="shared" si="169"/>
        <v>54.71</v>
      </c>
      <c r="CV76" s="19">
        <f t="shared" si="170"/>
        <v>56.54</v>
      </c>
      <c r="CW76" s="19"/>
      <c r="CX76" s="19"/>
      <c r="CY76" s="19"/>
      <c r="CZ76" s="19"/>
      <c r="DA76" s="19"/>
      <c r="DB76" s="93">
        <f t="shared" si="174"/>
        <v>386.64</v>
      </c>
      <c r="DC76" s="19">
        <f t="shared" si="162"/>
        <v>784.22</v>
      </c>
      <c r="DD76" s="19">
        <f t="shared" si="163"/>
        <v>2913.88</v>
      </c>
    </row>
    <row r="77" spans="2:109" ht="41.25" x14ac:dyDescent="0.2">
      <c r="B77" s="29">
        <v>42517</v>
      </c>
      <c r="C77" s="30" t="s">
        <v>193</v>
      </c>
      <c r="D77" s="43" t="s">
        <v>210</v>
      </c>
      <c r="E77" s="42" t="s">
        <v>211</v>
      </c>
      <c r="F77" s="34" t="s">
        <v>215</v>
      </c>
      <c r="G77" s="44">
        <v>3698.1</v>
      </c>
      <c r="H77" s="19">
        <f t="shared" si="100"/>
        <v>369.81</v>
      </c>
      <c r="I77" s="19">
        <f t="shared" si="101"/>
        <v>3328.29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19"/>
      <c r="AZ77" s="29"/>
      <c r="BA77" s="2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>
        <f>ROUND((I77/5/365*4),2)</f>
        <v>7.29</v>
      </c>
      <c r="CG77" s="19">
        <f t="shared" si="152"/>
        <v>54.71</v>
      </c>
      <c r="CH77" s="19">
        <f t="shared" si="153"/>
        <v>56.54</v>
      </c>
      <c r="CI77" s="19">
        <f t="shared" si="154"/>
        <v>56.54</v>
      </c>
      <c r="CJ77" s="19">
        <f t="shared" si="155"/>
        <v>54.71</v>
      </c>
      <c r="CK77" s="19">
        <f t="shared" si="156"/>
        <v>56.54</v>
      </c>
      <c r="CL77" s="19">
        <f t="shared" si="157"/>
        <v>54.71</v>
      </c>
      <c r="CM77" s="19">
        <f t="shared" si="164"/>
        <v>56.54</v>
      </c>
      <c r="CN77" s="19">
        <f t="shared" si="158"/>
        <v>397.58</v>
      </c>
      <c r="CO77" s="156">
        <f t="shared" si="159"/>
        <v>397.58</v>
      </c>
      <c r="CP77" s="19">
        <f t="shared" si="165"/>
        <v>56.54</v>
      </c>
      <c r="CQ77" s="19">
        <f t="shared" si="160"/>
        <v>51.06</v>
      </c>
      <c r="CR77" s="19">
        <f t="shared" si="166"/>
        <v>56.54</v>
      </c>
      <c r="CS77" s="19">
        <f t="shared" si="167"/>
        <v>54.71</v>
      </c>
      <c r="CT77" s="157">
        <f t="shared" si="168"/>
        <v>56.54</v>
      </c>
      <c r="CU77" s="19">
        <f t="shared" si="169"/>
        <v>54.71</v>
      </c>
      <c r="CV77" s="19">
        <f t="shared" si="170"/>
        <v>56.54</v>
      </c>
      <c r="CW77" s="19"/>
      <c r="CX77" s="19"/>
      <c r="CY77" s="19"/>
      <c r="CZ77" s="19"/>
      <c r="DA77" s="19"/>
      <c r="DB77" s="93">
        <f t="shared" si="174"/>
        <v>386.64</v>
      </c>
      <c r="DC77" s="19">
        <f t="shared" si="162"/>
        <v>784.22</v>
      </c>
      <c r="DD77" s="19">
        <f t="shared" si="163"/>
        <v>2913.88</v>
      </c>
    </row>
    <row r="78" spans="2:109" ht="41.25" x14ac:dyDescent="0.2">
      <c r="B78" s="29">
        <v>42517</v>
      </c>
      <c r="C78" s="30" t="s">
        <v>193</v>
      </c>
      <c r="D78" s="43" t="s">
        <v>210</v>
      </c>
      <c r="E78" s="42" t="s">
        <v>211</v>
      </c>
      <c r="F78" s="34" t="s">
        <v>216</v>
      </c>
      <c r="G78" s="44">
        <v>3698.1</v>
      </c>
      <c r="H78" s="19">
        <f t="shared" si="100"/>
        <v>369.81</v>
      </c>
      <c r="I78" s="19">
        <f t="shared" si="101"/>
        <v>3328.29</v>
      </c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19"/>
      <c r="AZ78" s="29"/>
      <c r="BA78" s="2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>
        <f>ROUND((I78/5/365*4),2)</f>
        <v>7.29</v>
      </c>
      <c r="CG78" s="19">
        <f t="shared" si="152"/>
        <v>54.71</v>
      </c>
      <c r="CH78" s="19">
        <f t="shared" si="153"/>
        <v>56.54</v>
      </c>
      <c r="CI78" s="19">
        <f t="shared" si="154"/>
        <v>56.54</v>
      </c>
      <c r="CJ78" s="19">
        <f t="shared" si="155"/>
        <v>54.71</v>
      </c>
      <c r="CK78" s="19">
        <f t="shared" si="156"/>
        <v>56.54</v>
      </c>
      <c r="CL78" s="19">
        <f t="shared" si="157"/>
        <v>54.71</v>
      </c>
      <c r="CM78" s="19">
        <f t="shared" si="164"/>
        <v>56.54</v>
      </c>
      <c r="CN78" s="19">
        <f t="shared" si="158"/>
        <v>397.58</v>
      </c>
      <c r="CO78" s="156">
        <f t="shared" si="159"/>
        <v>397.58</v>
      </c>
      <c r="CP78" s="19">
        <f t="shared" si="165"/>
        <v>56.54</v>
      </c>
      <c r="CQ78" s="19">
        <f t="shared" si="160"/>
        <v>51.06</v>
      </c>
      <c r="CR78" s="19">
        <f t="shared" si="166"/>
        <v>56.54</v>
      </c>
      <c r="CS78" s="19">
        <f t="shared" si="167"/>
        <v>54.71</v>
      </c>
      <c r="CT78" s="157">
        <f t="shared" si="168"/>
        <v>56.54</v>
      </c>
      <c r="CU78" s="19">
        <f t="shared" si="169"/>
        <v>54.71</v>
      </c>
      <c r="CV78" s="19">
        <f t="shared" si="170"/>
        <v>56.54</v>
      </c>
      <c r="CW78" s="19"/>
      <c r="CX78" s="19"/>
      <c r="CY78" s="19"/>
      <c r="CZ78" s="19"/>
      <c r="DA78" s="19"/>
      <c r="DB78" s="93">
        <f t="shared" si="174"/>
        <v>386.64</v>
      </c>
      <c r="DC78" s="19">
        <f t="shared" si="162"/>
        <v>784.22</v>
      </c>
      <c r="DD78" s="19">
        <f t="shared" si="163"/>
        <v>2913.88</v>
      </c>
    </row>
    <row r="79" spans="2:109" ht="24.75" x14ac:dyDescent="0.2">
      <c r="B79" s="29">
        <v>42576</v>
      </c>
      <c r="C79" s="30" t="s">
        <v>217</v>
      </c>
      <c r="D79" s="43" t="s">
        <v>218</v>
      </c>
      <c r="E79" s="42" t="s">
        <v>219</v>
      </c>
      <c r="F79" s="39" t="s">
        <v>220</v>
      </c>
      <c r="G79" s="44">
        <v>845</v>
      </c>
      <c r="H79" s="19">
        <f t="shared" si="100"/>
        <v>84.5</v>
      </c>
      <c r="I79" s="19">
        <f t="shared" si="101"/>
        <v>760.5</v>
      </c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19">
        <v>0</v>
      </c>
      <c r="CI79" s="19">
        <f>ROUND((I79/5/365*37),2)</f>
        <v>15.42</v>
      </c>
      <c r="CJ79" s="19">
        <f t="shared" si="155"/>
        <v>12.5</v>
      </c>
      <c r="CK79" s="19">
        <f t="shared" si="156"/>
        <v>12.92</v>
      </c>
      <c r="CL79" s="19">
        <f t="shared" si="157"/>
        <v>12.5</v>
      </c>
      <c r="CM79" s="19">
        <f t="shared" si="164"/>
        <v>12.92</v>
      </c>
      <c r="CN79" s="19">
        <f t="shared" si="158"/>
        <v>66.260000000000005</v>
      </c>
      <c r="CO79" s="156">
        <f t="shared" si="159"/>
        <v>66.260000000000005</v>
      </c>
      <c r="CP79" s="19">
        <f t="shared" si="165"/>
        <v>12.92</v>
      </c>
      <c r="CQ79" s="19">
        <f t="shared" si="160"/>
        <v>11.67</v>
      </c>
      <c r="CR79" s="19">
        <f t="shared" si="166"/>
        <v>12.92</v>
      </c>
      <c r="CS79" s="19">
        <f t="shared" si="167"/>
        <v>12.5</v>
      </c>
      <c r="CT79" s="157">
        <f t="shared" si="168"/>
        <v>12.92</v>
      </c>
      <c r="CU79" s="19">
        <f t="shared" si="169"/>
        <v>12.5</v>
      </c>
      <c r="CV79" s="19">
        <f t="shared" si="170"/>
        <v>12.92</v>
      </c>
      <c r="CW79" s="45"/>
      <c r="CX79" s="45"/>
      <c r="CY79" s="45"/>
      <c r="CZ79" s="45"/>
      <c r="DA79" s="45"/>
      <c r="DB79" s="93">
        <f t="shared" si="174"/>
        <v>88.350000000000009</v>
      </c>
      <c r="DC79" s="19">
        <f t="shared" si="162"/>
        <v>154.61000000000001</v>
      </c>
      <c r="DD79" s="19">
        <f t="shared" si="163"/>
        <v>690.39</v>
      </c>
      <c r="DE79" s="46"/>
    </row>
    <row r="80" spans="2:109" ht="24.75" x14ac:dyDescent="0.2">
      <c r="B80" s="29">
        <v>42576</v>
      </c>
      <c r="C80" s="30" t="s">
        <v>217</v>
      </c>
      <c r="D80" s="43" t="s">
        <v>221</v>
      </c>
      <c r="E80" s="42" t="s">
        <v>222</v>
      </c>
      <c r="F80" s="39" t="s">
        <v>223</v>
      </c>
      <c r="G80" s="44">
        <v>750</v>
      </c>
      <c r="H80" s="19">
        <f t="shared" si="100"/>
        <v>75</v>
      </c>
      <c r="I80" s="19">
        <f t="shared" si="101"/>
        <v>675</v>
      </c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19">
        <v>0</v>
      </c>
      <c r="CI80" s="19">
        <f>ROUND((I80/5/365*37),2)</f>
        <v>13.68</v>
      </c>
      <c r="CJ80" s="19">
        <f t="shared" si="155"/>
        <v>11.1</v>
      </c>
      <c r="CK80" s="19">
        <f t="shared" si="156"/>
        <v>11.47</v>
      </c>
      <c r="CL80" s="19">
        <f t="shared" si="157"/>
        <v>11.1</v>
      </c>
      <c r="CM80" s="19">
        <f t="shared" si="164"/>
        <v>11.47</v>
      </c>
      <c r="CN80" s="19">
        <f t="shared" si="158"/>
        <v>58.82</v>
      </c>
      <c r="CO80" s="156">
        <f t="shared" si="159"/>
        <v>58.82</v>
      </c>
      <c r="CP80" s="19">
        <f t="shared" si="165"/>
        <v>11.47</v>
      </c>
      <c r="CQ80" s="19">
        <f t="shared" si="160"/>
        <v>10.36</v>
      </c>
      <c r="CR80" s="19">
        <f t="shared" si="166"/>
        <v>11.47</v>
      </c>
      <c r="CS80" s="19">
        <f t="shared" si="167"/>
        <v>11.1</v>
      </c>
      <c r="CT80" s="157">
        <f t="shared" si="168"/>
        <v>11.47</v>
      </c>
      <c r="CU80" s="19">
        <f t="shared" si="169"/>
        <v>11.1</v>
      </c>
      <c r="CV80" s="19">
        <f t="shared" si="170"/>
        <v>11.47</v>
      </c>
      <c r="CW80" s="45"/>
      <c r="CX80" s="45"/>
      <c r="CY80" s="45"/>
      <c r="CZ80" s="45"/>
      <c r="DA80" s="45"/>
      <c r="DB80" s="93">
        <f t="shared" si="174"/>
        <v>78.44</v>
      </c>
      <c r="DC80" s="19">
        <f t="shared" si="162"/>
        <v>137.26</v>
      </c>
      <c r="DD80" s="19">
        <f t="shared" si="163"/>
        <v>612.74</v>
      </c>
      <c r="DE80" s="46"/>
    </row>
    <row r="81" spans="2:115" ht="16.5" x14ac:dyDescent="0.2">
      <c r="B81" s="31">
        <v>42600</v>
      </c>
      <c r="C81" s="33" t="s">
        <v>224</v>
      </c>
      <c r="D81" s="33" t="s">
        <v>225</v>
      </c>
      <c r="E81" s="47" t="s">
        <v>123</v>
      </c>
      <c r="F81" s="48" t="s">
        <v>226</v>
      </c>
      <c r="G81" s="47">
        <v>3110</v>
      </c>
      <c r="H81" s="19">
        <f t="shared" si="100"/>
        <v>311</v>
      </c>
      <c r="I81" s="19">
        <f t="shared" si="101"/>
        <v>2799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19"/>
      <c r="AZ81" s="29"/>
      <c r="BA81" s="2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>
        <f>ROUND((I81/5/365*13),2)</f>
        <v>19.940000000000001</v>
      </c>
      <c r="CJ81" s="19">
        <f t="shared" si="155"/>
        <v>46.01</v>
      </c>
      <c r="CK81" s="19">
        <f t="shared" si="156"/>
        <v>47.54</v>
      </c>
      <c r="CL81" s="19">
        <f t="shared" si="157"/>
        <v>46.01</v>
      </c>
      <c r="CM81" s="19">
        <f t="shared" si="164"/>
        <v>47.54</v>
      </c>
      <c r="CN81" s="19">
        <f t="shared" si="158"/>
        <v>207.04</v>
      </c>
      <c r="CO81" s="156">
        <f t="shared" si="159"/>
        <v>207.04</v>
      </c>
      <c r="CP81" s="19">
        <f t="shared" si="165"/>
        <v>47.54</v>
      </c>
      <c r="CQ81" s="19">
        <f t="shared" si="160"/>
        <v>42.94</v>
      </c>
      <c r="CR81" s="19">
        <f t="shared" si="166"/>
        <v>47.54</v>
      </c>
      <c r="CS81" s="19">
        <f t="shared" si="167"/>
        <v>46.01</v>
      </c>
      <c r="CT81" s="157">
        <f t="shared" si="168"/>
        <v>47.54</v>
      </c>
      <c r="CU81" s="19">
        <f t="shared" si="169"/>
        <v>46.01</v>
      </c>
      <c r="CV81" s="19">
        <f t="shared" si="170"/>
        <v>47.54</v>
      </c>
      <c r="CW81" s="19"/>
      <c r="CX81" s="19"/>
      <c r="CY81" s="19"/>
      <c r="CZ81" s="19"/>
      <c r="DA81" s="19"/>
      <c r="DB81" s="93">
        <f t="shared" si="174"/>
        <v>325.12</v>
      </c>
      <c r="DC81" s="19">
        <f t="shared" si="162"/>
        <v>532.16</v>
      </c>
      <c r="DD81" s="19">
        <f t="shared" si="163"/>
        <v>2577.84</v>
      </c>
      <c r="DE81" s="46"/>
    </row>
    <row r="82" spans="2:115" ht="24.75" x14ac:dyDescent="0.2">
      <c r="B82" s="31">
        <v>42600</v>
      </c>
      <c r="C82" s="32" t="s">
        <v>227</v>
      </c>
      <c r="D82" s="32" t="s">
        <v>228</v>
      </c>
      <c r="E82" s="48" t="s">
        <v>123</v>
      </c>
      <c r="F82" s="48" t="s">
        <v>229</v>
      </c>
      <c r="G82" s="34">
        <v>640</v>
      </c>
      <c r="H82" s="19">
        <f t="shared" si="100"/>
        <v>64</v>
      </c>
      <c r="I82" s="19">
        <f t="shared" si="101"/>
        <v>576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19"/>
      <c r="AZ82" s="29"/>
      <c r="BA82" s="2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>
        <f>ROUND((I82/5/365*13),2)</f>
        <v>4.0999999999999996</v>
      </c>
      <c r="CJ82" s="19">
        <f t="shared" si="155"/>
        <v>9.4700000000000006</v>
      </c>
      <c r="CK82" s="19">
        <f t="shared" si="156"/>
        <v>9.7799999999999994</v>
      </c>
      <c r="CL82" s="19">
        <f t="shared" si="157"/>
        <v>9.4700000000000006</v>
      </c>
      <c r="CM82" s="19">
        <f t="shared" si="164"/>
        <v>9.7799999999999994</v>
      </c>
      <c r="CN82" s="19">
        <f t="shared" si="158"/>
        <v>42.6</v>
      </c>
      <c r="CO82" s="156">
        <f t="shared" si="159"/>
        <v>42.6</v>
      </c>
      <c r="CP82" s="19">
        <f t="shared" si="165"/>
        <v>9.7799999999999994</v>
      </c>
      <c r="CQ82" s="19">
        <f t="shared" si="160"/>
        <v>8.84</v>
      </c>
      <c r="CR82" s="19">
        <f t="shared" si="166"/>
        <v>9.7799999999999994</v>
      </c>
      <c r="CS82" s="19">
        <f t="shared" si="167"/>
        <v>9.4700000000000006</v>
      </c>
      <c r="CT82" s="157">
        <f t="shared" si="168"/>
        <v>9.7799999999999994</v>
      </c>
      <c r="CU82" s="19">
        <f t="shared" si="169"/>
        <v>9.4700000000000006</v>
      </c>
      <c r="CV82" s="19">
        <f t="shared" si="170"/>
        <v>9.7799999999999994</v>
      </c>
      <c r="CW82" s="19"/>
      <c r="CX82" s="19"/>
      <c r="CY82" s="19"/>
      <c r="CZ82" s="19"/>
      <c r="DA82" s="19"/>
      <c r="DB82" s="93">
        <f t="shared" si="174"/>
        <v>66.899999999999991</v>
      </c>
      <c r="DC82" s="19">
        <f t="shared" si="162"/>
        <v>109.5</v>
      </c>
      <c r="DD82" s="19">
        <f t="shared" si="163"/>
        <v>530.5</v>
      </c>
      <c r="DE82" s="46"/>
    </row>
    <row r="83" spans="2:115" ht="41.25" x14ac:dyDescent="0.2">
      <c r="B83" s="31">
        <v>42713</v>
      </c>
      <c r="C83" s="32" t="s">
        <v>108</v>
      </c>
      <c r="D83" s="43" t="s">
        <v>230</v>
      </c>
      <c r="E83" s="32" t="s">
        <v>132</v>
      </c>
      <c r="F83" s="48" t="s">
        <v>231</v>
      </c>
      <c r="G83" s="49">
        <v>1150</v>
      </c>
      <c r="H83" s="19">
        <f t="shared" si="100"/>
        <v>115</v>
      </c>
      <c r="I83" s="19">
        <f t="shared" si="101"/>
        <v>1035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19"/>
      <c r="AZ83" s="29"/>
      <c r="BA83" s="2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>
        <f>ROUND((I83/5/365*22),2)</f>
        <v>12.48</v>
      </c>
      <c r="CN83" s="19">
        <f t="shared" si="158"/>
        <v>12.48</v>
      </c>
      <c r="CO83" s="156">
        <f t="shared" si="159"/>
        <v>12.48</v>
      </c>
      <c r="CP83" s="19">
        <f t="shared" si="165"/>
        <v>17.579999999999998</v>
      </c>
      <c r="CQ83" s="19">
        <f t="shared" si="160"/>
        <v>15.88</v>
      </c>
      <c r="CR83" s="19">
        <f t="shared" si="166"/>
        <v>17.579999999999998</v>
      </c>
      <c r="CS83" s="19">
        <f t="shared" si="167"/>
        <v>17.010000000000002</v>
      </c>
      <c r="CT83" s="157">
        <f t="shared" si="168"/>
        <v>17.579999999999998</v>
      </c>
      <c r="CU83" s="19">
        <f t="shared" si="169"/>
        <v>17.010000000000002</v>
      </c>
      <c r="CV83" s="19">
        <f t="shared" si="170"/>
        <v>17.579999999999998</v>
      </c>
      <c r="CW83" s="19"/>
      <c r="CX83" s="19"/>
      <c r="CY83" s="19"/>
      <c r="CZ83" s="19"/>
      <c r="DA83" s="19"/>
      <c r="DB83" s="93">
        <f t="shared" si="174"/>
        <v>120.22</v>
      </c>
      <c r="DC83" s="19">
        <f t="shared" si="162"/>
        <v>132.69999999999999</v>
      </c>
      <c r="DD83" s="19">
        <f t="shared" si="163"/>
        <v>1017.3</v>
      </c>
      <c r="DE83" s="46"/>
    </row>
    <row r="84" spans="2:115" ht="42" customHeight="1" x14ac:dyDescent="0.2">
      <c r="B84" s="31">
        <v>42716</v>
      </c>
      <c r="C84" s="32" t="s">
        <v>108</v>
      </c>
      <c r="D84" s="43" t="s">
        <v>232</v>
      </c>
      <c r="E84" s="32" t="s">
        <v>94</v>
      </c>
      <c r="F84" s="48" t="s">
        <v>233</v>
      </c>
      <c r="G84" s="49">
        <v>805</v>
      </c>
      <c r="H84" s="19">
        <f t="shared" si="100"/>
        <v>80.5</v>
      </c>
      <c r="I84" s="19">
        <f t="shared" si="101"/>
        <v>724.5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19"/>
      <c r="AZ84" s="29"/>
      <c r="BA84" s="2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>
        <f>ROUND((I84/5/365*19),2)</f>
        <v>7.54</v>
      </c>
      <c r="CN84" s="19">
        <f t="shared" si="158"/>
        <v>7.54</v>
      </c>
      <c r="CO84" s="156">
        <f t="shared" si="159"/>
        <v>7.54</v>
      </c>
      <c r="CP84" s="19">
        <f t="shared" si="165"/>
        <v>12.31</v>
      </c>
      <c r="CQ84" s="19">
        <f t="shared" si="160"/>
        <v>11.12</v>
      </c>
      <c r="CR84" s="19">
        <f t="shared" si="166"/>
        <v>12.31</v>
      </c>
      <c r="CS84" s="19">
        <f t="shared" si="167"/>
        <v>11.91</v>
      </c>
      <c r="CT84" s="157">
        <f t="shared" si="168"/>
        <v>12.31</v>
      </c>
      <c r="CU84" s="19">
        <f t="shared" si="169"/>
        <v>11.91</v>
      </c>
      <c r="CV84" s="19">
        <f t="shared" si="170"/>
        <v>12.31</v>
      </c>
      <c r="CW84" s="19"/>
      <c r="CX84" s="19"/>
      <c r="CY84" s="19"/>
      <c r="CZ84" s="19"/>
      <c r="DA84" s="19"/>
      <c r="DB84" s="93">
        <f t="shared" si="174"/>
        <v>84.18</v>
      </c>
      <c r="DC84" s="19">
        <f t="shared" si="162"/>
        <v>91.72</v>
      </c>
      <c r="DD84" s="19">
        <f t="shared" si="163"/>
        <v>713.28</v>
      </c>
      <c r="DE84" s="46"/>
    </row>
    <row r="85" spans="2:115" ht="43.5" customHeight="1" x14ac:dyDescent="0.2">
      <c r="B85" s="31">
        <v>42716</v>
      </c>
      <c r="C85" s="32" t="s">
        <v>108</v>
      </c>
      <c r="D85" s="43" t="s">
        <v>234</v>
      </c>
      <c r="E85" s="32" t="s">
        <v>235</v>
      </c>
      <c r="F85" s="48" t="s">
        <v>236</v>
      </c>
      <c r="G85" s="49">
        <v>805</v>
      </c>
      <c r="H85" s="19">
        <f t="shared" si="100"/>
        <v>80.5</v>
      </c>
      <c r="I85" s="19">
        <f t="shared" si="101"/>
        <v>724.5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19"/>
      <c r="AZ85" s="29"/>
      <c r="BA85" s="2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>
        <f t="shared" ref="CM85:CM87" si="177">ROUND((I85/5/365*19),2)</f>
        <v>7.54</v>
      </c>
      <c r="CN85" s="19">
        <f t="shared" si="158"/>
        <v>7.54</v>
      </c>
      <c r="CO85" s="156">
        <f t="shared" si="159"/>
        <v>7.54</v>
      </c>
      <c r="CP85" s="19">
        <f t="shared" si="165"/>
        <v>12.31</v>
      </c>
      <c r="CQ85" s="19">
        <f t="shared" si="160"/>
        <v>11.12</v>
      </c>
      <c r="CR85" s="19">
        <f t="shared" si="166"/>
        <v>12.31</v>
      </c>
      <c r="CS85" s="19">
        <f t="shared" si="167"/>
        <v>11.91</v>
      </c>
      <c r="CT85" s="157">
        <f t="shared" si="168"/>
        <v>12.31</v>
      </c>
      <c r="CU85" s="19">
        <f t="shared" si="169"/>
        <v>11.91</v>
      </c>
      <c r="CV85" s="19">
        <f t="shared" si="170"/>
        <v>12.31</v>
      </c>
      <c r="CW85" s="19"/>
      <c r="CX85" s="19"/>
      <c r="CY85" s="19"/>
      <c r="CZ85" s="19"/>
      <c r="DA85" s="19"/>
      <c r="DB85" s="93">
        <f t="shared" si="174"/>
        <v>84.18</v>
      </c>
      <c r="DC85" s="19">
        <f t="shared" si="162"/>
        <v>91.72</v>
      </c>
      <c r="DD85" s="19">
        <f t="shared" si="163"/>
        <v>713.28</v>
      </c>
      <c r="DE85" s="46"/>
    </row>
    <row r="86" spans="2:115" ht="40.5" customHeight="1" x14ac:dyDescent="0.2">
      <c r="B86" s="31">
        <v>42716</v>
      </c>
      <c r="C86" s="32" t="s">
        <v>108</v>
      </c>
      <c r="D86" s="43" t="s">
        <v>237</v>
      </c>
      <c r="E86" s="32" t="s">
        <v>238</v>
      </c>
      <c r="F86" s="48" t="s">
        <v>239</v>
      </c>
      <c r="G86" s="49">
        <v>805</v>
      </c>
      <c r="H86" s="19">
        <f t="shared" si="100"/>
        <v>80.5</v>
      </c>
      <c r="I86" s="19">
        <f t="shared" si="101"/>
        <v>724.5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19"/>
      <c r="AZ86" s="29"/>
      <c r="BA86" s="2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>
        <f t="shared" si="177"/>
        <v>7.54</v>
      </c>
      <c r="CN86" s="19">
        <f t="shared" si="158"/>
        <v>7.54</v>
      </c>
      <c r="CO86" s="156">
        <f t="shared" si="159"/>
        <v>7.54</v>
      </c>
      <c r="CP86" s="19">
        <f t="shared" si="165"/>
        <v>12.31</v>
      </c>
      <c r="CQ86" s="19">
        <f t="shared" si="160"/>
        <v>11.12</v>
      </c>
      <c r="CR86" s="19">
        <f t="shared" si="166"/>
        <v>12.31</v>
      </c>
      <c r="CS86" s="19">
        <f t="shared" si="167"/>
        <v>11.91</v>
      </c>
      <c r="CT86" s="157">
        <f t="shared" si="168"/>
        <v>12.31</v>
      </c>
      <c r="CU86" s="19">
        <f t="shared" si="169"/>
        <v>11.91</v>
      </c>
      <c r="CV86" s="19">
        <f t="shared" si="170"/>
        <v>12.31</v>
      </c>
      <c r="CW86" s="19"/>
      <c r="CX86" s="19"/>
      <c r="CY86" s="19"/>
      <c r="CZ86" s="19"/>
      <c r="DA86" s="19"/>
      <c r="DB86" s="93">
        <f t="shared" si="174"/>
        <v>84.18</v>
      </c>
      <c r="DC86" s="19">
        <f t="shared" si="162"/>
        <v>91.72</v>
      </c>
      <c r="DD86" s="19">
        <f t="shared" si="163"/>
        <v>713.28</v>
      </c>
      <c r="DE86" s="46"/>
    </row>
    <row r="87" spans="2:115" ht="44.25" customHeight="1" x14ac:dyDescent="0.2">
      <c r="B87" s="31">
        <v>42716</v>
      </c>
      <c r="C87" s="32" t="s">
        <v>108</v>
      </c>
      <c r="D87" s="43" t="s">
        <v>240</v>
      </c>
      <c r="E87" s="32" t="s">
        <v>126</v>
      </c>
      <c r="F87" s="48" t="s">
        <v>241</v>
      </c>
      <c r="G87" s="49">
        <v>805</v>
      </c>
      <c r="H87" s="19">
        <f t="shared" si="100"/>
        <v>80.5</v>
      </c>
      <c r="I87" s="19">
        <f t="shared" si="101"/>
        <v>724.5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19"/>
      <c r="AZ87" s="29"/>
      <c r="BA87" s="2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>
        <f t="shared" si="177"/>
        <v>7.54</v>
      </c>
      <c r="CN87" s="19">
        <f t="shared" si="158"/>
        <v>7.54</v>
      </c>
      <c r="CO87" s="156">
        <f t="shared" si="159"/>
        <v>7.54</v>
      </c>
      <c r="CP87" s="19">
        <f t="shared" si="165"/>
        <v>12.31</v>
      </c>
      <c r="CQ87" s="19">
        <f t="shared" si="160"/>
        <v>11.12</v>
      </c>
      <c r="CR87" s="19">
        <f t="shared" si="166"/>
        <v>12.31</v>
      </c>
      <c r="CS87" s="19">
        <f t="shared" si="167"/>
        <v>11.91</v>
      </c>
      <c r="CT87" s="157">
        <f t="shared" si="168"/>
        <v>12.31</v>
      </c>
      <c r="CU87" s="19">
        <f t="shared" si="169"/>
        <v>11.91</v>
      </c>
      <c r="CV87" s="19">
        <f t="shared" si="170"/>
        <v>12.31</v>
      </c>
      <c r="CW87" s="19"/>
      <c r="CX87" s="19"/>
      <c r="CY87" s="19"/>
      <c r="CZ87" s="19"/>
      <c r="DA87" s="19"/>
      <c r="DB87" s="93">
        <f t="shared" si="174"/>
        <v>84.18</v>
      </c>
      <c r="DC87" s="19">
        <f t="shared" si="162"/>
        <v>91.72</v>
      </c>
      <c r="DD87" s="19">
        <f t="shared" si="163"/>
        <v>713.28</v>
      </c>
      <c r="DE87" s="46"/>
    </row>
    <row r="88" spans="2:115" ht="33" x14ac:dyDescent="0.2">
      <c r="B88" s="31">
        <v>42724</v>
      </c>
      <c r="C88" s="32" t="s">
        <v>242</v>
      </c>
      <c r="D88" s="32" t="s">
        <v>243</v>
      </c>
      <c r="E88" s="48" t="s">
        <v>244</v>
      </c>
      <c r="F88" s="50" t="s">
        <v>245</v>
      </c>
      <c r="G88" s="47">
        <v>683.85</v>
      </c>
      <c r="H88" s="19">
        <f t="shared" si="100"/>
        <v>68.385000000000005</v>
      </c>
      <c r="I88" s="19">
        <f t="shared" si="101"/>
        <v>615.46500000000003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19"/>
      <c r="AZ88" s="29"/>
      <c r="BA88" s="2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>
        <f>ROUND((I88/5/365*11),2)</f>
        <v>3.71</v>
      </c>
      <c r="CN88" s="19">
        <f t="shared" si="158"/>
        <v>3.71</v>
      </c>
      <c r="CO88" s="156">
        <f t="shared" si="159"/>
        <v>3.71</v>
      </c>
      <c r="CP88" s="19">
        <f t="shared" si="165"/>
        <v>10.45</v>
      </c>
      <c r="CQ88" s="19">
        <f t="shared" si="160"/>
        <v>9.44</v>
      </c>
      <c r="CR88" s="19">
        <f t="shared" si="166"/>
        <v>10.45</v>
      </c>
      <c r="CS88" s="19">
        <f t="shared" si="167"/>
        <v>10.119999999999999</v>
      </c>
      <c r="CT88" s="157">
        <f t="shared" si="168"/>
        <v>10.45</v>
      </c>
      <c r="CU88" s="19">
        <f t="shared" si="169"/>
        <v>10.119999999999999</v>
      </c>
      <c r="CV88" s="19">
        <f t="shared" si="170"/>
        <v>10.45</v>
      </c>
      <c r="CW88" s="19"/>
      <c r="CX88" s="19"/>
      <c r="CY88" s="19"/>
      <c r="CZ88" s="19"/>
      <c r="DA88" s="19"/>
      <c r="DB88" s="93">
        <f t="shared" si="174"/>
        <v>71.47999999999999</v>
      </c>
      <c r="DC88" s="19">
        <f t="shared" si="162"/>
        <v>75.19</v>
      </c>
      <c r="DD88" s="19">
        <f t="shared" si="163"/>
        <v>608.66000000000008</v>
      </c>
      <c r="DE88" s="46"/>
    </row>
    <row r="89" spans="2:115" ht="33" x14ac:dyDescent="0.2">
      <c r="B89" s="31">
        <v>42724</v>
      </c>
      <c r="C89" s="32" t="s">
        <v>242</v>
      </c>
      <c r="D89" s="32" t="s">
        <v>243</v>
      </c>
      <c r="E89" s="48" t="s">
        <v>244</v>
      </c>
      <c r="F89" s="50" t="s">
        <v>246</v>
      </c>
      <c r="G89" s="47">
        <v>683.85</v>
      </c>
      <c r="H89" s="19">
        <f t="shared" si="100"/>
        <v>68.385000000000005</v>
      </c>
      <c r="I89" s="19">
        <f t="shared" si="101"/>
        <v>615.46500000000003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19"/>
      <c r="AZ89" s="29"/>
      <c r="BA89" s="2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>
        <f>ROUND((I89/5/365*11),2)</f>
        <v>3.71</v>
      </c>
      <c r="CN89" s="19">
        <f t="shared" si="158"/>
        <v>3.71</v>
      </c>
      <c r="CO89" s="156">
        <f t="shared" si="159"/>
        <v>3.71</v>
      </c>
      <c r="CP89" s="19">
        <f t="shared" si="165"/>
        <v>10.45</v>
      </c>
      <c r="CQ89" s="19">
        <f t="shared" si="160"/>
        <v>9.44</v>
      </c>
      <c r="CR89" s="19">
        <f t="shared" si="166"/>
        <v>10.45</v>
      </c>
      <c r="CS89" s="19">
        <f t="shared" si="167"/>
        <v>10.119999999999999</v>
      </c>
      <c r="CT89" s="157">
        <f t="shared" si="168"/>
        <v>10.45</v>
      </c>
      <c r="CU89" s="19">
        <f t="shared" si="169"/>
        <v>10.119999999999999</v>
      </c>
      <c r="CV89" s="19">
        <f t="shared" si="170"/>
        <v>10.45</v>
      </c>
      <c r="CW89" s="19"/>
      <c r="CX89" s="19"/>
      <c r="CY89" s="19"/>
      <c r="CZ89" s="19"/>
      <c r="DA89" s="19"/>
      <c r="DB89" s="93">
        <f t="shared" si="174"/>
        <v>71.47999999999999</v>
      </c>
      <c r="DC89" s="19">
        <f t="shared" si="162"/>
        <v>75.19</v>
      </c>
      <c r="DD89" s="19">
        <f t="shared" si="163"/>
        <v>608.66000000000008</v>
      </c>
      <c r="DE89" s="46"/>
    </row>
    <row r="90" spans="2:115" ht="16.5" x14ac:dyDescent="0.2">
      <c r="B90" s="31">
        <v>42727</v>
      </c>
      <c r="C90" s="33" t="s">
        <v>247</v>
      </c>
      <c r="D90" s="33" t="s">
        <v>248</v>
      </c>
      <c r="E90" s="33" t="s">
        <v>123</v>
      </c>
      <c r="F90" s="48" t="s">
        <v>249</v>
      </c>
      <c r="G90" s="49">
        <v>865</v>
      </c>
      <c r="H90" s="19">
        <f t="shared" si="100"/>
        <v>86.5</v>
      </c>
      <c r="I90" s="19">
        <f t="shared" si="101"/>
        <v>778.5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19"/>
      <c r="AZ90" s="29"/>
      <c r="BA90" s="2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>
        <f>ROUND((I90/5/365*8),2)</f>
        <v>3.41</v>
      </c>
      <c r="CN90" s="19">
        <f t="shared" si="158"/>
        <v>3.41</v>
      </c>
      <c r="CO90" s="156">
        <f t="shared" si="159"/>
        <v>3.41</v>
      </c>
      <c r="CP90" s="19">
        <f t="shared" si="165"/>
        <v>13.22</v>
      </c>
      <c r="CQ90" s="19">
        <f t="shared" si="160"/>
        <v>11.94</v>
      </c>
      <c r="CR90" s="19">
        <f t="shared" si="166"/>
        <v>13.22</v>
      </c>
      <c r="CS90" s="19">
        <f t="shared" si="167"/>
        <v>12.8</v>
      </c>
      <c r="CT90" s="157">
        <f t="shared" si="168"/>
        <v>13.22</v>
      </c>
      <c r="CU90" s="19">
        <f t="shared" si="169"/>
        <v>12.8</v>
      </c>
      <c r="CV90" s="19">
        <f t="shared" si="170"/>
        <v>13.22</v>
      </c>
      <c r="CW90" s="19"/>
      <c r="CX90" s="19"/>
      <c r="CY90" s="19"/>
      <c r="CZ90" s="19"/>
      <c r="DA90" s="19"/>
      <c r="DB90" s="93">
        <f t="shared" si="174"/>
        <v>90.42</v>
      </c>
      <c r="DC90" s="19">
        <f>ROUND((CO90+CP90+CQ90+CR90+CS90+CT90+CU90+CV90+CW90+CY90+CZ90+CY90+DA90),2)</f>
        <v>93.83</v>
      </c>
      <c r="DD90" s="19">
        <f>SUM(G90-DC90)</f>
        <v>771.17</v>
      </c>
      <c r="DE90" s="46"/>
    </row>
    <row r="91" spans="2:115" ht="24.75" x14ac:dyDescent="0.2">
      <c r="B91" s="31">
        <v>42860</v>
      </c>
      <c r="C91" s="32" t="s">
        <v>108</v>
      </c>
      <c r="D91" s="32" t="s">
        <v>250</v>
      </c>
      <c r="E91" s="32" t="s">
        <v>251</v>
      </c>
      <c r="F91" s="48" t="s">
        <v>252</v>
      </c>
      <c r="G91" s="49">
        <v>805</v>
      </c>
      <c r="H91" s="19">
        <f t="shared" si="100"/>
        <v>80.5</v>
      </c>
      <c r="I91" s="19">
        <f t="shared" si="101"/>
        <v>724.5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19"/>
      <c r="AZ91" s="29"/>
      <c r="BA91" s="2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56"/>
      <c r="CP91" s="19"/>
      <c r="CQ91" s="19"/>
      <c r="CR91" s="19"/>
      <c r="CS91" s="19"/>
      <c r="CT91" s="157">
        <f>ROUND((I91/5/365*26),2)</f>
        <v>10.32</v>
      </c>
      <c r="CU91" s="19">
        <f t="shared" si="169"/>
        <v>11.91</v>
      </c>
      <c r="CV91" s="19">
        <f t="shared" si="170"/>
        <v>12.31</v>
      </c>
      <c r="CW91" s="19"/>
      <c r="CX91" s="19"/>
      <c r="CY91" s="19"/>
      <c r="CZ91" s="19"/>
      <c r="DA91" s="19"/>
      <c r="DB91" s="93">
        <f t="shared" si="174"/>
        <v>34.54</v>
      </c>
      <c r="DC91" s="19">
        <f>ROUND((CO91+CP91+CQ91+CR91+CS91+CT91+CU91+CV91+CW91+CY91+CZ91+CY91+DA91),2)</f>
        <v>34.54</v>
      </c>
      <c r="DD91" s="19">
        <f>SUM(G91-DC91)</f>
        <v>770.46</v>
      </c>
      <c r="DK91" s="51"/>
    </row>
    <row r="92" spans="2:115" x14ac:dyDescent="0.2">
      <c r="B92" s="22" t="s">
        <v>253</v>
      </c>
      <c r="C92" s="52"/>
      <c r="D92" s="36"/>
      <c r="E92" s="53"/>
      <c r="F92" s="37"/>
      <c r="G92" s="26">
        <f>SUM(G33:G91)</f>
        <v>134202.86000000002</v>
      </c>
      <c r="H92" s="26">
        <f>SUM(H33:H91)</f>
        <v>13420.285999999995</v>
      </c>
      <c r="I92" s="26">
        <f>SUM(I33:I91)</f>
        <v>120782.57399999998</v>
      </c>
      <c r="J92" s="26" t="e">
        <f>SUM(#REF!)</f>
        <v>#REF!</v>
      </c>
      <c r="K92" s="26" t="e">
        <f>SUM(#REF!)</f>
        <v>#REF!</v>
      </c>
      <c r="L92" s="26" t="e">
        <f>SUM(#REF!)</f>
        <v>#REF!</v>
      </c>
      <c r="M92" s="26" t="e">
        <f>SUM(#REF!)</f>
        <v>#REF!</v>
      </c>
      <c r="N92" s="26" t="e">
        <f>SUM(#REF!)</f>
        <v>#REF!</v>
      </c>
      <c r="O92" s="26" t="e">
        <f>SUM(#REF!)</f>
        <v>#REF!</v>
      </c>
      <c r="P92" s="26" t="e">
        <f>SUM(#REF!)</f>
        <v>#REF!</v>
      </c>
      <c r="Q92" s="26" t="e">
        <f>SUM(#REF!)</f>
        <v>#REF!</v>
      </c>
      <c r="R92" s="26">
        <f>SUM('[1]YA DEPRECIADOS ENERO-2017'!R72:R72)</f>
        <v>0</v>
      </c>
      <c r="S92" s="26" t="e">
        <f>SUM(#REF!)</f>
        <v>#REF!</v>
      </c>
      <c r="T92" s="26">
        <f>SUM('[1]YA DEPRECIADOS ENERO-2017'!T72:T72)</f>
        <v>0</v>
      </c>
      <c r="U92" s="26" t="e">
        <f>SUM(#REF!)</f>
        <v>#REF!</v>
      </c>
      <c r="V92" s="26">
        <f>SUM('[1]YA DEPRECIADOS ENERO-2017'!V72:V72)</f>
        <v>5.1100000000000003</v>
      </c>
      <c r="W92" s="26">
        <f>SUM(W33:W47)</f>
        <v>0</v>
      </c>
      <c r="X92" s="26">
        <f>SUM('[1]YA DEPRECIADOS ENERO-2017'!X72:X72)</f>
        <v>158.30000000000001</v>
      </c>
      <c r="Y92" s="26">
        <f>SUM('[1]YA DEPRECIADOS ENERO-2017'!Y72:Y72)</f>
        <v>148.09</v>
      </c>
      <c r="Z92" s="26">
        <f>SUM('[1]YA DEPRECIADOS ENERO-2017'!Z72:Z72)</f>
        <v>158.30000000000001</v>
      </c>
      <c r="AA92" s="26">
        <f>SUM('[1]YA DEPRECIADOS ENERO-2017'!AA72:AA72)</f>
        <v>153.19</v>
      </c>
      <c r="AB92" s="26">
        <f>SUM('[1]YA DEPRECIADOS ENERO-2017'!AB72:AB72)</f>
        <v>158.30000000000001</v>
      </c>
      <c r="AC92" s="26">
        <f>SUM('[1]YA DEPRECIADOS ENERO-2017'!AC72:AC72)</f>
        <v>153.19</v>
      </c>
      <c r="AD92" s="26">
        <f>SUM('[1]YA DEPRECIADOS ENERO-2017'!AD72:AD72)</f>
        <v>158.30000000000001</v>
      </c>
      <c r="AE92" s="26">
        <f>SUM('[1]YA DEPRECIADOS ENERO-2017'!AE72:AE72)</f>
        <v>158.30000000000001</v>
      </c>
      <c r="AF92" s="26">
        <f>SUM('[1]YA DEPRECIADOS ENERO-2017'!AF72:AF72)</f>
        <v>153.19</v>
      </c>
      <c r="AG92" s="26">
        <f>SUM('[1]YA DEPRECIADOS ENERO-2017'!AG72:AG72)</f>
        <v>158.30000000000001</v>
      </c>
      <c r="AH92" s="26">
        <f>SUM(AH33:AH47)</f>
        <v>14.68</v>
      </c>
      <c r="AI92" s="26">
        <f>SUM(AI33:AI49)</f>
        <v>304.39000000000004</v>
      </c>
      <c r="AJ92" s="26">
        <f>SUM(AJ33:AJ49)</f>
        <v>319.07</v>
      </c>
      <c r="AK92" s="26">
        <f>SUM(AK33:AK57)</f>
        <v>304.39000000000004</v>
      </c>
      <c r="AL92" s="26">
        <f>SUM(AL33:AL49)</f>
        <v>753.16</v>
      </c>
      <c r="AM92" s="26">
        <f>SUM(AM33:AM49)</f>
        <v>680.31</v>
      </c>
      <c r="AN92" s="26">
        <f>SUM(AN33:AN49)</f>
        <v>753.16</v>
      </c>
      <c r="AO92" s="26">
        <f>SUM(AO33:AO50)</f>
        <v>739.05999999999983</v>
      </c>
      <c r="AP92" s="26">
        <f>SUM(AP33:AP50)</f>
        <v>765.77</v>
      </c>
      <c r="AQ92" s="26">
        <f>SUM(AQ33:AQ54)</f>
        <v>762.98</v>
      </c>
      <c r="AR92" s="26">
        <f>SUM(AR33:AR54)</f>
        <v>992.00999999999976</v>
      </c>
      <c r="AS92" s="26">
        <f>SUM(AS33:AS54)</f>
        <v>992.00999999999976</v>
      </c>
      <c r="AT92" s="26">
        <f>SUM(AT33:AT54)</f>
        <v>960.06</v>
      </c>
      <c r="AU92" s="26">
        <f>SUM(AU33:AU54)</f>
        <v>992.00999999999976</v>
      </c>
      <c r="AV92" s="26">
        <f>SUM(AV33:AV57)</f>
        <v>974.75</v>
      </c>
      <c r="AW92" s="26">
        <f>SUM(AW33:AW57)</f>
        <v>1043.7899999999997</v>
      </c>
      <c r="AX92" s="26">
        <f>SUM(AX33:AX57)</f>
        <v>10409.070000000002</v>
      </c>
      <c r="AY92" s="26">
        <f>SUM(AY33:AY62)</f>
        <v>10713.460000000003</v>
      </c>
      <c r="AZ92" s="26">
        <f>SUM(AZ33:AZ57)</f>
        <v>1078.3499999999999</v>
      </c>
      <c r="BA92" s="26">
        <f>SUM(BA33:BA57)</f>
        <v>974.04000000000008</v>
      </c>
      <c r="BB92" s="26">
        <f>SUM(BB33:BB57)</f>
        <v>1078.3499999999999</v>
      </c>
      <c r="BC92" s="26">
        <f t="shared" ref="BC92:BI92" si="178">SUM(BC33:BC62)</f>
        <v>1043.6099999999999</v>
      </c>
      <c r="BD92" s="26">
        <f t="shared" si="178"/>
        <v>1080.3200000000004</v>
      </c>
      <c r="BE92" s="26">
        <f t="shared" si="178"/>
        <v>1103.1899999999996</v>
      </c>
      <c r="BF92" s="26">
        <f t="shared" si="178"/>
        <v>1139.9000000000001</v>
      </c>
      <c r="BG92" s="26">
        <f t="shared" si="178"/>
        <v>1139.9000000000001</v>
      </c>
      <c r="BH92" s="26">
        <f t="shared" si="178"/>
        <v>1103.1899999999996</v>
      </c>
      <c r="BI92" s="26">
        <f t="shared" si="178"/>
        <v>1139.9000000000001</v>
      </c>
      <c r="BJ92" s="26">
        <f t="shared" ref="BJ92:BV92" si="179">SUM(BJ33:BJ68)</f>
        <v>1103.1899999999996</v>
      </c>
      <c r="BK92" s="26">
        <f t="shared" si="179"/>
        <v>1250.8799999999997</v>
      </c>
      <c r="BL92" s="26">
        <f t="shared" si="179"/>
        <v>13234.82</v>
      </c>
      <c r="BM92" s="26">
        <f t="shared" si="179"/>
        <v>23948.279999999995</v>
      </c>
      <c r="BN92" s="26">
        <f t="shared" si="179"/>
        <v>1385.4900000000005</v>
      </c>
      <c r="BO92" s="26">
        <f t="shared" si="179"/>
        <v>1251.44</v>
      </c>
      <c r="BP92" s="26">
        <f t="shared" si="179"/>
        <v>1385.4900000000005</v>
      </c>
      <c r="BQ92" s="26">
        <f t="shared" si="179"/>
        <v>1340.85</v>
      </c>
      <c r="BR92" s="26">
        <f t="shared" si="179"/>
        <v>1385.4900000000005</v>
      </c>
      <c r="BS92" s="26">
        <f t="shared" si="179"/>
        <v>1340.85</v>
      </c>
      <c r="BT92" s="26">
        <f t="shared" si="179"/>
        <v>1385.4900000000005</v>
      </c>
      <c r="BU92" s="26">
        <f t="shared" si="179"/>
        <v>1385.4900000000005</v>
      </c>
      <c r="BV92" s="26">
        <f t="shared" si="179"/>
        <v>1340.85</v>
      </c>
      <c r="BW92" s="26">
        <f>SUM(BW33:BW69)</f>
        <v>1404.8000000000004</v>
      </c>
      <c r="BX92" s="26">
        <f t="shared" ref="BX92:CD92" si="180">SUM(BX33:BX71)</f>
        <v>1389.22</v>
      </c>
      <c r="BY92" s="26">
        <f t="shared" si="180"/>
        <v>1471.5600000000006</v>
      </c>
      <c r="BZ92" s="26">
        <f t="shared" si="180"/>
        <v>16467.019999999993</v>
      </c>
      <c r="CA92" s="26">
        <f t="shared" si="180"/>
        <v>40415.300000000003</v>
      </c>
      <c r="CB92" s="26">
        <f t="shared" si="180"/>
        <v>1471.5600000000006</v>
      </c>
      <c r="CC92" s="26">
        <f t="shared" si="180"/>
        <v>1376.7000000000003</v>
      </c>
      <c r="CD92" s="26">
        <f t="shared" si="180"/>
        <v>1471.5600000000006</v>
      </c>
      <c r="CE92" s="26">
        <f>SUM(CE33:CE78)</f>
        <v>1424.1399999999999</v>
      </c>
      <c r="CF92" s="26">
        <f>SUM(CF33:CF78)</f>
        <v>1521.2300000000002</v>
      </c>
      <c r="CG92" s="26">
        <f>SUM(CG33:CG78)</f>
        <v>1796.79</v>
      </c>
      <c r="CH92" s="26">
        <f>SUM(CH33:CH80)</f>
        <v>1856.6600000000005</v>
      </c>
      <c r="CI92" s="26">
        <f>SUM(CI33:CI82)</f>
        <v>1909.8000000000006</v>
      </c>
      <c r="CJ92" s="26">
        <f>SUM(CJ33:CJ82)</f>
        <v>1875.87</v>
      </c>
      <c r="CK92" s="26">
        <f>SUM(CK33:CK82)</f>
        <v>1938.3700000000006</v>
      </c>
      <c r="CL92" s="26">
        <f t="shared" ref="CL92:CS92" si="181">SUM(CL33:CL90)</f>
        <v>1875.87</v>
      </c>
      <c r="CM92" s="26">
        <f t="shared" si="181"/>
        <v>1991.8400000000006</v>
      </c>
      <c r="CN92" s="26">
        <f t="shared" si="181"/>
        <v>20510.39000000001</v>
      </c>
      <c r="CO92" s="26">
        <f t="shared" si="181"/>
        <v>60925.690000000017</v>
      </c>
      <c r="CP92" s="26">
        <f t="shared" si="181"/>
        <v>2039.3100000000004</v>
      </c>
      <c r="CQ92" s="26">
        <f t="shared" si="181"/>
        <v>1841.9699999999996</v>
      </c>
      <c r="CR92" s="26">
        <f t="shared" si="181"/>
        <v>2039.3100000000004</v>
      </c>
      <c r="CS92" s="162">
        <f t="shared" si="181"/>
        <v>1973.56</v>
      </c>
      <c r="CT92" s="163">
        <f>SUM(CT33:CT91)</f>
        <v>2049.6300000000006</v>
      </c>
      <c r="CU92" s="26">
        <f>SUM(CU33:CU91)</f>
        <v>1985.47</v>
      </c>
      <c r="CV92" s="26">
        <f>SUM(CV33:CV91)</f>
        <v>2051.6200000000003</v>
      </c>
      <c r="CW92" s="26"/>
      <c r="CX92" s="26"/>
      <c r="CY92" s="26"/>
      <c r="CZ92" s="26"/>
      <c r="DA92" s="26"/>
      <c r="DB92" s="26">
        <f>SUM(DB33:DB91)</f>
        <v>13980.869999999999</v>
      </c>
      <c r="DC92" s="26">
        <f>SUM(DC33:DC91)</f>
        <v>74906.560000000012</v>
      </c>
      <c r="DD92" s="26">
        <f>SUM(DD33:DD91)</f>
        <v>59296.299999999981</v>
      </c>
    </row>
    <row r="93" spans="2:115" x14ac:dyDescent="0.2">
      <c r="B93" s="22" t="s">
        <v>254</v>
      </c>
      <c r="C93" s="52"/>
      <c r="D93" s="36"/>
      <c r="E93" s="53"/>
      <c r="F93" s="53"/>
      <c r="G93" s="25"/>
      <c r="H93" s="25"/>
      <c r="I93" s="25"/>
      <c r="J93" s="25"/>
      <c r="K93" s="25"/>
      <c r="L93" s="25"/>
      <c r="M93" s="25"/>
      <c r="N93" s="25"/>
      <c r="O93" s="11"/>
      <c r="P93" s="25"/>
      <c r="Q93" s="25"/>
      <c r="R93" s="10"/>
      <c r="S93" s="10"/>
      <c r="T93" s="10"/>
      <c r="U93" s="12"/>
      <c r="V93" s="12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3"/>
      <c r="CT93" s="14"/>
      <c r="CU93" s="25"/>
      <c r="CV93" s="10"/>
      <c r="CW93" s="10"/>
      <c r="CX93" s="10"/>
      <c r="CY93" s="10"/>
      <c r="CZ93" s="10"/>
      <c r="DA93" s="10"/>
      <c r="DB93" s="10"/>
      <c r="DC93" s="10"/>
      <c r="DD93" s="12"/>
    </row>
    <row r="94" spans="2:115" x14ac:dyDescent="0.2">
      <c r="B94" s="159">
        <v>41144</v>
      </c>
      <c r="C94" s="16" t="s">
        <v>255</v>
      </c>
      <c r="D94" s="38" t="s">
        <v>256</v>
      </c>
      <c r="E94" s="40" t="s">
        <v>257</v>
      </c>
      <c r="F94" s="42" t="s">
        <v>258</v>
      </c>
      <c r="G94" s="19">
        <v>1462.22</v>
      </c>
      <c r="H94" s="19">
        <f t="shared" ref="H94:H157" si="182">(G94*0.1)</f>
        <v>146.22200000000001</v>
      </c>
      <c r="I94" s="19">
        <f t="shared" ref="I94:I157" si="183">(G94*0.9)</f>
        <v>1315.998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f>ROUND((I94/5/365*8),2)</f>
        <v>5.77</v>
      </c>
      <c r="AF94" s="19">
        <f t="shared" ref="AF94:AF101" si="184">ROUND((I94/5/365*30),2)</f>
        <v>21.63</v>
      </c>
      <c r="AG94" s="19">
        <f t="shared" ref="AG94:AG105" si="185">ROUND((I94/5/365*31),2)</f>
        <v>22.35</v>
      </c>
      <c r="AH94" s="19">
        <f t="shared" ref="AH94:AH105" si="186">ROUND((I94/5/365*30),2)</f>
        <v>21.63</v>
      </c>
      <c r="AI94" s="19">
        <f t="shared" ref="AI94:AI105" si="187">ROUND((I94/5/365*31),2)</f>
        <v>22.35</v>
      </c>
      <c r="AJ94" s="19">
        <f t="shared" ref="AJ94:AJ102" si="188">SUM(X94:AI94)</f>
        <v>93.72999999999999</v>
      </c>
      <c r="AK94" s="19">
        <f t="shared" ref="AK94:AK112" si="189">ROUND((W94+X94+Y94+Z94+AA94+AB94+AC94+AD94+AE94+AF94+AG94+AH94+AI94),2)</f>
        <v>93.73</v>
      </c>
      <c r="AL94" s="19">
        <f t="shared" ref="AL94:AL112" si="190">ROUND((I94/5/365*31),2)</f>
        <v>22.35</v>
      </c>
      <c r="AM94" s="19">
        <f t="shared" ref="AM94:AM112" si="191">ROUND((I94/5/365*28),2)</f>
        <v>20.190000000000001</v>
      </c>
      <c r="AN94" s="19">
        <f t="shared" ref="AN94:AN112" si="192">ROUND((I94/5/365*31),2)</f>
        <v>22.35</v>
      </c>
      <c r="AO94" s="19">
        <f t="shared" ref="AO94:AO112" si="193">ROUND((I94/5/365*30),2)</f>
        <v>21.63</v>
      </c>
      <c r="AP94" s="19">
        <f t="shared" ref="AP94:AP112" si="194">ROUND((I94/5/365*31),2)</f>
        <v>22.35</v>
      </c>
      <c r="AQ94" s="19">
        <f t="shared" ref="AQ94:AQ112" si="195">ROUND((I94/5/365*30),2)</f>
        <v>21.63</v>
      </c>
      <c r="AR94" s="19">
        <f t="shared" ref="AR94:AR112" si="196">ROUND((I94/5/365*31),2)</f>
        <v>22.35</v>
      </c>
      <c r="AS94" s="19">
        <f t="shared" ref="AS94:AS112" si="197">ROUND((I94/5/365*31),2)</f>
        <v>22.35</v>
      </c>
      <c r="AT94" s="19">
        <f t="shared" ref="AT94:AT112" si="198">ROUND((I94/5/365*30),2)</f>
        <v>21.63</v>
      </c>
      <c r="AU94" s="19">
        <f t="shared" ref="AU94:AU118" si="199">ROUND((I94/5/365*31),2)</f>
        <v>22.35</v>
      </c>
      <c r="AV94" s="19">
        <f t="shared" ref="AV94:AV118" si="200">ROUND((I94/5/365*30),2)</f>
        <v>21.63</v>
      </c>
      <c r="AW94" s="19">
        <f t="shared" ref="AW94:AW118" si="201">ROUND((I94/5/365*31),2)</f>
        <v>22.35</v>
      </c>
      <c r="AX94" s="19">
        <f t="shared" ref="AX94:AX125" si="202">SUM(AL94:AW94)</f>
        <v>263.15999999999997</v>
      </c>
      <c r="AY94" s="19">
        <f t="shared" ref="AY94:AY127" si="203">ROUND((AK94+AL94+AM94+AN94+AO94+AP94+AQ94+AR94+AS94+AT94+AU94+AV94+AW94),2)</f>
        <v>356.89</v>
      </c>
      <c r="AZ94" s="19">
        <f t="shared" ref="AZ94:AZ125" si="204">ROUND((I94/5/365*31),2)</f>
        <v>22.35</v>
      </c>
      <c r="BA94" s="19">
        <f t="shared" ref="BA94:BA125" si="205">ROUND((I94/5/365*28),2)</f>
        <v>20.190000000000001</v>
      </c>
      <c r="BB94" s="19">
        <f t="shared" ref="BB94:BB125" si="206">ROUND((I94/5/365*31),2)</f>
        <v>22.35</v>
      </c>
      <c r="BC94" s="19">
        <f t="shared" ref="BC94:BC126" si="207">ROUND((I94/5/365*30),2)</f>
        <v>21.63</v>
      </c>
      <c r="BD94" s="19">
        <f t="shared" ref="BD94:BD127" si="208">ROUND((I94/5/365*31),2)</f>
        <v>22.35</v>
      </c>
      <c r="BE94" s="19">
        <f t="shared" ref="BE94:BE127" si="209">ROUND((I94/5/365*30),2)</f>
        <v>21.63</v>
      </c>
      <c r="BF94" s="19">
        <f t="shared" ref="BF94:BF127" si="210">ROUND((I94/5/365*31),2)</f>
        <v>22.35</v>
      </c>
      <c r="BG94" s="19">
        <f t="shared" ref="BG94:BG127" si="211">ROUND((I94/5/365*31),2)</f>
        <v>22.35</v>
      </c>
      <c r="BH94" s="19">
        <f t="shared" ref="BH94:BH127" si="212">ROUND((I94/5/365*30),2)</f>
        <v>21.63</v>
      </c>
      <c r="BI94" s="19">
        <f t="shared" ref="BI94:BI127" si="213">ROUND((I94/5/365*31),2)</f>
        <v>22.35</v>
      </c>
      <c r="BJ94" s="19">
        <f t="shared" ref="BJ94:BJ127" si="214">ROUND((I94/5/365*30),2)</f>
        <v>21.63</v>
      </c>
      <c r="BK94" s="19">
        <f t="shared" ref="BK94:BK129" si="215">ROUND((I94/5/365*31),2)</f>
        <v>22.35</v>
      </c>
      <c r="BL94" s="19">
        <f t="shared" ref="BL94:BL114" si="216">SUM(AZ94:BK94)</f>
        <v>263.15999999999997</v>
      </c>
      <c r="BM94" s="19">
        <f t="shared" ref="BM94:BM136" si="217">ROUND((AY94+BL94),2)</f>
        <v>620.04999999999995</v>
      </c>
      <c r="BN94" s="19">
        <f t="shared" ref="BN94:BN135" si="218">ROUND((I94/5/365*31),2)</f>
        <v>22.35</v>
      </c>
      <c r="BO94" s="19">
        <f t="shared" ref="BO94:BO136" si="219">ROUND((I94/5/365*28),2)</f>
        <v>20.190000000000001</v>
      </c>
      <c r="BP94" s="19">
        <f t="shared" ref="BP94:BP137" si="220">ROUND((I94/5/365*31),2)</f>
        <v>22.35</v>
      </c>
      <c r="BQ94" s="19">
        <f t="shared" ref="BQ94:BQ137" si="221">ROUND((I94/5/365*30),2)</f>
        <v>21.63</v>
      </c>
      <c r="BR94" s="19">
        <f t="shared" ref="BR94:BR137" si="222">ROUND((I94/5/365*31),2)</f>
        <v>22.35</v>
      </c>
      <c r="BS94" s="19">
        <f t="shared" ref="BS94:BS137" si="223">ROUND((I94/5/365*30),2)</f>
        <v>21.63</v>
      </c>
      <c r="BT94" s="19">
        <f t="shared" ref="BT94:BT149" si="224">ROUND((I94/5/365*31),2)</f>
        <v>22.35</v>
      </c>
      <c r="BU94" s="19">
        <f t="shared" ref="BU94:BU149" si="225">ROUND((I94/5/365*31),2)</f>
        <v>22.35</v>
      </c>
      <c r="BV94" s="19">
        <f t="shared" ref="BV94:BV149" si="226">ROUND((I94/5/365*30),2)</f>
        <v>21.63</v>
      </c>
      <c r="BW94" s="19">
        <f t="shared" ref="BW94:BW152" si="227">ROUND((I94/5/365*31),2)</f>
        <v>22.35</v>
      </c>
      <c r="BX94" s="19">
        <f t="shared" ref="BX94:BX152" si="228">ROUND((I94/5/365*30),2)</f>
        <v>21.63</v>
      </c>
      <c r="BY94" s="19">
        <f t="shared" ref="BY94:BY153" si="229">ROUND((I94/5/365*31),2)</f>
        <v>22.35</v>
      </c>
      <c r="BZ94" s="19">
        <f t="shared" ref="BZ94:BZ153" si="230">SUM(BN94:BY94)</f>
        <v>263.15999999999997</v>
      </c>
      <c r="CA94" s="19">
        <f t="shared" ref="CA94:CA153" si="231">ROUND((BM94+BZ94),2)</f>
        <v>883.21</v>
      </c>
      <c r="CB94" s="19">
        <f t="shared" ref="CB94:CB153" si="232">ROUND((I94/5/365*31),2)</f>
        <v>22.35</v>
      </c>
      <c r="CC94" s="19">
        <f t="shared" ref="CC94:CC153" si="233">ROUND((I94/5/365*29),2)</f>
        <v>20.91</v>
      </c>
      <c r="CD94" s="19">
        <f t="shared" ref="CD94:CD153" si="234">ROUND((I94/5/365*31),2)</f>
        <v>22.35</v>
      </c>
      <c r="CE94" s="19">
        <f t="shared" ref="CE94:CE153" si="235">ROUND((I94/5/365*30),2)</f>
        <v>21.63</v>
      </c>
      <c r="CF94" s="19">
        <f t="shared" ref="CF94:CF153" si="236">ROUND((I94/5/365*31),2)</f>
        <v>22.35</v>
      </c>
      <c r="CG94" s="19">
        <f t="shared" ref="CG94:CG153" si="237">ROUND((I94/5/365*30),2)</f>
        <v>21.63</v>
      </c>
      <c r="CH94" s="19">
        <f t="shared" ref="CH94:CH153" si="238">ROUND((I94/5/365*31),2)</f>
        <v>22.35</v>
      </c>
      <c r="CI94" s="19">
        <f t="shared" ref="CI94:CI153" si="239">ROUND((I94/5/365*31),2)</f>
        <v>22.35</v>
      </c>
      <c r="CJ94" s="19">
        <f t="shared" ref="CJ94:CJ153" si="240">ROUND((I94/5/365*30),2)</f>
        <v>21.63</v>
      </c>
      <c r="CK94" s="19">
        <f t="shared" ref="CK94:CK153" si="241">ROUND((I94/5/365*31),2)</f>
        <v>22.35</v>
      </c>
      <c r="CL94" s="19">
        <f t="shared" ref="CL94:CL153" si="242">ROUND((I94/5/365*30),2)</f>
        <v>21.63</v>
      </c>
      <c r="CM94" s="19">
        <f t="shared" ref="CM94:CM156" si="243">ROUND((I94/5/365*31),2)</f>
        <v>22.35</v>
      </c>
      <c r="CN94" s="19">
        <f t="shared" ref="CN94:CN125" si="244">SUM(CB94:CM94)</f>
        <v>263.88</v>
      </c>
      <c r="CO94" s="156">
        <f t="shared" ref="CO94:CO157" si="245">ROUND((CA94+CN94),2)</f>
        <v>1147.0899999999999</v>
      </c>
      <c r="CP94" s="19">
        <f>ROUND((I94/5/365*31),2)</f>
        <v>22.35</v>
      </c>
      <c r="CQ94" s="19">
        <f t="shared" ref="CQ94:CQ157" si="246">ROUND((I94/5/365*28),2)</f>
        <v>20.190000000000001</v>
      </c>
      <c r="CR94" s="19">
        <f>ROUND((I94/5/365*31),2)</f>
        <v>22.35</v>
      </c>
      <c r="CS94" s="19">
        <f>ROUND((I94/5/365*30),2)</f>
        <v>21.63</v>
      </c>
      <c r="CT94" s="157">
        <f>ROUND((I94/5/365*31),2)</f>
        <v>22.35</v>
      </c>
      <c r="CU94" s="19">
        <f>ROUND((I94/5/365*30),2)</f>
        <v>21.63</v>
      </c>
      <c r="CV94" s="19">
        <f>ROUND((I94/5/365*31),2)</f>
        <v>22.35</v>
      </c>
      <c r="CW94" s="19"/>
      <c r="CX94" s="19"/>
      <c r="CY94" s="19"/>
      <c r="CZ94" s="19"/>
      <c r="DA94" s="19"/>
      <c r="DB94" s="93">
        <f t="shared" ref="DB94:DB125" si="247">SUM(CP94:DA94)</f>
        <v>152.85</v>
      </c>
      <c r="DC94" s="19">
        <f t="shared" ref="DC94:DC157" si="248">ROUND((CO94+CP94+CQ94+CR94+CS94+CT94+CU94+CV94+CW94+CY94+CZ94+CY94+DA94),2)</f>
        <v>1299.94</v>
      </c>
      <c r="DD94" s="19">
        <f t="shared" ref="DD94:DD157" si="249">SUM(G94-DC94)</f>
        <v>162.27999999999997</v>
      </c>
    </row>
    <row r="95" spans="2:115" x14ac:dyDescent="0.2">
      <c r="B95" s="159">
        <v>41144</v>
      </c>
      <c r="C95" s="16" t="s">
        <v>255</v>
      </c>
      <c r="D95" s="38" t="s">
        <v>256</v>
      </c>
      <c r="E95" s="40" t="s">
        <v>98</v>
      </c>
      <c r="F95" s="42" t="s">
        <v>259</v>
      </c>
      <c r="G95" s="19">
        <v>1462.22</v>
      </c>
      <c r="H95" s="19">
        <f t="shared" si="182"/>
        <v>146.22200000000001</v>
      </c>
      <c r="I95" s="19">
        <f t="shared" si="183"/>
        <v>1315.998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f t="shared" ref="AE95:AE101" si="250">ROUND((I95/5/365*8),2)</f>
        <v>5.77</v>
      </c>
      <c r="AF95" s="19">
        <f t="shared" si="184"/>
        <v>21.63</v>
      </c>
      <c r="AG95" s="19">
        <f t="shared" si="185"/>
        <v>22.35</v>
      </c>
      <c r="AH95" s="19">
        <f t="shared" si="186"/>
        <v>21.63</v>
      </c>
      <c r="AI95" s="19">
        <f t="shared" si="187"/>
        <v>22.35</v>
      </c>
      <c r="AJ95" s="19">
        <f t="shared" si="188"/>
        <v>93.72999999999999</v>
      </c>
      <c r="AK95" s="19">
        <f t="shared" si="189"/>
        <v>93.73</v>
      </c>
      <c r="AL95" s="19">
        <f t="shared" si="190"/>
        <v>22.35</v>
      </c>
      <c r="AM95" s="19">
        <f t="shared" si="191"/>
        <v>20.190000000000001</v>
      </c>
      <c r="AN95" s="19">
        <f t="shared" si="192"/>
        <v>22.35</v>
      </c>
      <c r="AO95" s="19">
        <f t="shared" si="193"/>
        <v>21.63</v>
      </c>
      <c r="AP95" s="19">
        <f t="shared" si="194"/>
        <v>22.35</v>
      </c>
      <c r="AQ95" s="19">
        <f t="shared" si="195"/>
        <v>21.63</v>
      </c>
      <c r="AR95" s="19">
        <f t="shared" si="196"/>
        <v>22.35</v>
      </c>
      <c r="AS95" s="19">
        <f t="shared" si="197"/>
        <v>22.35</v>
      </c>
      <c r="AT95" s="19">
        <f t="shared" si="198"/>
        <v>21.63</v>
      </c>
      <c r="AU95" s="19">
        <f t="shared" si="199"/>
        <v>22.35</v>
      </c>
      <c r="AV95" s="19">
        <f t="shared" si="200"/>
        <v>21.63</v>
      </c>
      <c r="AW95" s="19">
        <f t="shared" si="201"/>
        <v>22.35</v>
      </c>
      <c r="AX95" s="19">
        <f t="shared" si="202"/>
        <v>263.15999999999997</v>
      </c>
      <c r="AY95" s="19">
        <f t="shared" si="203"/>
        <v>356.89</v>
      </c>
      <c r="AZ95" s="19">
        <f t="shared" si="204"/>
        <v>22.35</v>
      </c>
      <c r="BA95" s="19">
        <f t="shared" si="205"/>
        <v>20.190000000000001</v>
      </c>
      <c r="BB95" s="19">
        <f t="shared" si="206"/>
        <v>22.35</v>
      </c>
      <c r="BC95" s="19">
        <f t="shared" si="207"/>
        <v>21.63</v>
      </c>
      <c r="BD95" s="19">
        <f t="shared" si="208"/>
        <v>22.35</v>
      </c>
      <c r="BE95" s="19">
        <f t="shared" si="209"/>
        <v>21.63</v>
      </c>
      <c r="BF95" s="19">
        <f t="shared" si="210"/>
        <v>22.35</v>
      </c>
      <c r="BG95" s="19">
        <f t="shared" si="211"/>
        <v>22.35</v>
      </c>
      <c r="BH95" s="19">
        <f t="shared" si="212"/>
        <v>21.63</v>
      </c>
      <c r="BI95" s="19">
        <f t="shared" si="213"/>
        <v>22.35</v>
      </c>
      <c r="BJ95" s="19">
        <f t="shared" si="214"/>
        <v>21.63</v>
      </c>
      <c r="BK95" s="19">
        <f t="shared" si="215"/>
        <v>22.35</v>
      </c>
      <c r="BL95" s="19">
        <f t="shared" si="216"/>
        <v>263.15999999999997</v>
      </c>
      <c r="BM95" s="19">
        <f t="shared" si="217"/>
        <v>620.04999999999995</v>
      </c>
      <c r="BN95" s="19">
        <f t="shared" si="218"/>
        <v>22.35</v>
      </c>
      <c r="BO95" s="19">
        <f t="shared" si="219"/>
        <v>20.190000000000001</v>
      </c>
      <c r="BP95" s="19">
        <f t="shared" si="220"/>
        <v>22.35</v>
      </c>
      <c r="BQ95" s="19">
        <f t="shared" si="221"/>
        <v>21.63</v>
      </c>
      <c r="BR95" s="19">
        <f t="shared" si="222"/>
        <v>22.35</v>
      </c>
      <c r="BS95" s="19">
        <f t="shared" si="223"/>
        <v>21.63</v>
      </c>
      <c r="BT95" s="19">
        <f t="shared" si="224"/>
        <v>22.35</v>
      </c>
      <c r="BU95" s="19">
        <f t="shared" si="225"/>
        <v>22.35</v>
      </c>
      <c r="BV95" s="19">
        <f t="shared" si="226"/>
        <v>21.63</v>
      </c>
      <c r="BW95" s="19">
        <f t="shared" si="227"/>
        <v>22.35</v>
      </c>
      <c r="BX95" s="19">
        <f t="shared" si="228"/>
        <v>21.63</v>
      </c>
      <c r="BY95" s="19">
        <f t="shared" si="229"/>
        <v>22.35</v>
      </c>
      <c r="BZ95" s="19">
        <f t="shared" si="230"/>
        <v>263.15999999999997</v>
      </c>
      <c r="CA95" s="19">
        <f t="shared" si="231"/>
        <v>883.21</v>
      </c>
      <c r="CB95" s="19">
        <f t="shared" si="232"/>
        <v>22.35</v>
      </c>
      <c r="CC95" s="19">
        <f t="shared" si="233"/>
        <v>20.91</v>
      </c>
      <c r="CD95" s="19">
        <f t="shared" si="234"/>
        <v>22.35</v>
      </c>
      <c r="CE95" s="19">
        <f t="shared" si="235"/>
        <v>21.63</v>
      </c>
      <c r="CF95" s="19">
        <f t="shared" si="236"/>
        <v>22.35</v>
      </c>
      <c r="CG95" s="19">
        <f t="shared" si="237"/>
        <v>21.63</v>
      </c>
      <c r="CH95" s="19">
        <f t="shared" si="238"/>
        <v>22.35</v>
      </c>
      <c r="CI95" s="19">
        <f t="shared" si="239"/>
        <v>22.35</v>
      </c>
      <c r="CJ95" s="19">
        <f t="shared" si="240"/>
        <v>21.63</v>
      </c>
      <c r="CK95" s="19">
        <f t="shared" si="241"/>
        <v>22.35</v>
      </c>
      <c r="CL95" s="19">
        <f t="shared" si="242"/>
        <v>21.63</v>
      </c>
      <c r="CM95" s="19">
        <f t="shared" si="243"/>
        <v>22.35</v>
      </c>
      <c r="CN95" s="19">
        <f t="shared" si="244"/>
        <v>263.88</v>
      </c>
      <c r="CO95" s="156">
        <f t="shared" si="245"/>
        <v>1147.0899999999999</v>
      </c>
      <c r="CP95" s="19">
        <f t="shared" ref="CP95:CP158" si="251">ROUND((I95/5/365*31),2)</f>
        <v>22.35</v>
      </c>
      <c r="CQ95" s="19">
        <f t="shared" si="246"/>
        <v>20.190000000000001</v>
      </c>
      <c r="CR95" s="19">
        <f t="shared" ref="CR95:CR158" si="252">ROUND((I95/5/365*31),2)</f>
        <v>22.35</v>
      </c>
      <c r="CS95" s="19">
        <f t="shared" ref="CS95:CS158" si="253">ROUND((I95/5/365*30),2)</f>
        <v>21.63</v>
      </c>
      <c r="CT95" s="157">
        <f t="shared" ref="CT95:CT158" si="254">ROUND((I95/5/365*31),2)</f>
        <v>22.35</v>
      </c>
      <c r="CU95" s="19">
        <f t="shared" ref="CU95:CU158" si="255">ROUND((I95/5/365*30),2)</f>
        <v>21.63</v>
      </c>
      <c r="CV95" s="19">
        <f t="shared" ref="CV95:CV158" si="256">ROUND((I95/5/365*31),2)</f>
        <v>22.35</v>
      </c>
      <c r="CW95" s="19"/>
      <c r="CX95" s="19"/>
      <c r="CY95" s="19"/>
      <c r="CZ95" s="19"/>
      <c r="DA95" s="19"/>
      <c r="DB95" s="93">
        <f t="shared" si="247"/>
        <v>152.85</v>
      </c>
      <c r="DC95" s="19">
        <f t="shared" si="248"/>
        <v>1299.94</v>
      </c>
      <c r="DD95" s="19">
        <f t="shared" si="249"/>
        <v>162.27999999999997</v>
      </c>
    </row>
    <row r="96" spans="2:115" x14ac:dyDescent="0.2">
      <c r="B96" s="159">
        <v>41144</v>
      </c>
      <c r="C96" s="16" t="s">
        <v>255</v>
      </c>
      <c r="D96" s="38" t="s">
        <v>256</v>
      </c>
      <c r="E96" s="40" t="s">
        <v>238</v>
      </c>
      <c r="F96" s="42" t="s">
        <v>260</v>
      </c>
      <c r="G96" s="19">
        <v>1462.22</v>
      </c>
      <c r="H96" s="19">
        <f t="shared" si="182"/>
        <v>146.22200000000001</v>
      </c>
      <c r="I96" s="19">
        <f t="shared" si="183"/>
        <v>1315.998</v>
      </c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f t="shared" si="250"/>
        <v>5.77</v>
      </c>
      <c r="AF96" s="19">
        <f t="shared" si="184"/>
        <v>21.63</v>
      </c>
      <c r="AG96" s="19">
        <f t="shared" si="185"/>
        <v>22.35</v>
      </c>
      <c r="AH96" s="19">
        <f t="shared" si="186"/>
        <v>21.63</v>
      </c>
      <c r="AI96" s="19">
        <f t="shared" si="187"/>
        <v>22.35</v>
      </c>
      <c r="AJ96" s="19">
        <f t="shared" si="188"/>
        <v>93.72999999999999</v>
      </c>
      <c r="AK96" s="19">
        <f t="shared" si="189"/>
        <v>93.73</v>
      </c>
      <c r="AL96" s="19">
        <f t="shared" si="190"/>
        <v>22.35</v>
      </c>
      <c r="AM96" s="19">
        <f t="shared" si="191"/>
        <v>20.190000000000001</v>
      </c>
      <c r="AN96" s="19">
        <f t="shared" si="192"/>
        <v>22.35</v>
      </c>
      <c r="AO96" s="19">
        <f t="shared" si="193"/>
        <v>21.63</v>
      </c>
      <c r="AP96" s="19">
        <f t="shared" si="194"/>
        <v>22.35</v>
      </c>
      <c r="AQ96" s="19">
        <f t="shared" si="195"/>
        <v>21.63</v>
      </c>
      <c r="AR96" s="19">
        <f t="shared" si="196"/>
        <v>22.35</v>
      </c>
      <c r="AS96" s="19">
        <f t="shared" si="197"/>
        <v>22.35</v>
      </c>
      <c r="AT96" s="19">
        <f t="shared" si="198"/>
        <v>21.63</v>
      </c>
      <c r="AU96" s="19">
        <f t="shared" si="199"/>
        <v>22.35</v>
      </c>
      <c r="AV96" s="19">
        <f t="shared" si="200"/>
        <v>21.63</v>
      </c>
      <c r="AW96" s="19">
        <f t="shared" si="201"/>
        <v>22.35</v>
      </c>
      <c r="AX96" s="19">
        <f t="shared" si="202"/>
        <v>263.15999999999997</v>
      </c>
      <c r="AY96" s="19">
        <f t="shared" si="203"/>
        <v>356.89</v>
      </c>
      <c r="AZ96" s="19">
        <f t="shared" si="204"/>
        <v>22.35</v>
      </c>
      <c r="BA96" s="19">
        <f t="shared" si="205"/>
        <v>20.190000000000001</v>
      </c>
      <c r="BB96" s="19">
        <f t="shared" si="206"/>
        <v>22.35</v>
      </c>
      <c r="BC96" s="19">
        <f t="shared" si="207"/>
        <v>21.63</v>
      </c>
      <c r="BD96" s="19">
        <f t="shared" si="208"/>
        <v>22.35</v>
      </c>
      <c r="BE96" s="19">
        <f t="shared" si="209"/>
        <v>21.63</v>
      </c>
      <c r="BF96" s="19">
        <f t="shared" si="210"/>
        <v>22.35</v>
      </c>
      <c r="BG96" s="19">
        <f t="shared" si="211"/>
        <v>22.35</v>
      </c>
      <c r="BH96" s="19">
        <f t="shared" si="212"/>
        <v>21.63</v>
      </c>
      <c r="BI96" s="19">
        <f t="shared" si="213"/>
        <v>22.35</v>
      </c>
      <c r="BJ96" s="19">
        <f t="shared" si="214"/>
        <v>21.63</v>
      </c>
      <c r="BK96" s="19">
        <f t="shared" si="215"/>
        <v>22.35</v>
      </c>
      <c r="BL96" s="19">
        <f t="shared" si="216"/>
        <v>263.15999999999997</v>
      </c>
      <c r="BM96" s="19">
        <f t="shared" si="217"/>
        <v>620.04999999999995</v>
      </c>
      <c r="BN96" s="19">
        <f t="shared" si="218"/>
        <v>22.35</v>
      </c>
      <c r="BO96" s="19">
        <f t="shared" si="219"/>
        <v>20.190000000000001</v>
      </c>
      <c r="BP96" s="19">
        <f t="shared" si="220"/>
        <v>22.35</v>
      </c>
      <c r="BQ96" s="19">
        <f t="shared" si="221"/>
        <v>21.63</v>
      </c>
      <c r="BR96" s="19">
        <f t="shared" si="222"/>
        <v>22.35</v>
      </c>
      <c r="BS96" s="19">
        <f t="shared" si="223"/>
        <v>21.63</v>
      </c>
      <c r="BT96" s="19">
        <f t="shared" si="224"/>
        <v>22.35</v>
      </c>
      <c r="BU96" s="19">
        <f t="shared" si="225"/>
        <v>22.35</v>
      </c>
      <c r="BV96" s="19">
        <f t="shared" si="226"/>
        <v>21.63</v>
      </c>
      <c r="BW96" s="19">
        <f t="shared" si="227"/>
        <v>22.35</v>
      </c>
      <c r="BX96" s="19">
        <f t="shared" si="228"/>
        <v>21.63</v>
      </c>
      <c r="BY96" s="19">
        <f t="shared" si="229"/>
        <v>22.35</v>
      </c>
      <c r="BZ96" s="19">
        <f t="shared" si="230"/>
        <v>263.15999999999997</v>
      </c>
      <c r="CA96" s="19">
        <f t="shared" si="231"/>
        <v>883.21</v>
      </c>
      <c r="CB96" s="19">
        <f t="shared" si="232"/>
        <v>22.35</v>
      </c>
      <c r="CC96" s="19">
        <f t="shared" si="233"/>
        <v>20.91</v>
      </c>
      <c r="CD96" s="19">
        <f t="shared" si="234"/>
        <v>22.35</v>
      </c>
      <c r="CE96" s="19">
        <f t="shared" si="235"/>
        <v>21.63</v>
      </c>
      <c r="CF96" s="19">
        <f t="shared" si="236"/>
        <v>22.35</v>
      </c>
      <c r="CG96" s="19">
        <f t="shared" si="237"/>
        <v>21.63</v>
      </c>
      <c r="CH96" s="19">
        <f t="shared" si="238"/>
        <v>22.35</v>
      </c>
      <c r="CI96" s="19">
        <f t="shared" si="239"/>
        <v>22.35</v>
      </c>
      <c r="CJ96" s="19">
        <f t="shared" si="240"/>
        <v>21.63</v>
      </c>
      <c r="CK96" s="19">
        <f t="shared" si="241"/>
        <v>22.35</v>
      </c>
      <c r="CL96" s="19">
        <f t="shared" si="242"/>
        <v>21.63</v>
      </c>
      <c r="CM96" s="19">
        <f t="shared" si="243"/>
        <v>22.35</v>
      </c>
      <c r="CN96" s="19">
        <f t="shared" si="244"/>
        <v>263.88</v>
      </c>
      <c r="CO96" s="156">
        <f t="shared" si="245"/>
        <v>1147.0899999999999</v>
      </c>
      <c r="CP96" s="19">
        <f t="shared" si="251"/>
        <v>22.35</v>
      </c>
      <c r="CQ96" s="19">
        <f t="shared" si="246"/>
        <v>20.190000000000001</v>
      </c>
      <c r="CR96" s="19">
        <f t="shared" si="252"/>
        <v>22.35</v>
      </c>
      <c r="CS96" s="19">
        <f t="shared" si="253"/>
        <v>21.63</v>
      </c>
      <c r="CT96" s="157">
        <f t="shared" si="254"/>
        <v>22.35</v>
      </c>
      <c r="CU96" s="19">
        <f t="shared" si="255"/>
        <v>21.63</v>
      </c>
      <c r="CV96" s="19">
        <f t="shared" si="256"/>
        <v>22.35</v>
      </c>
      <c r="CW96" s="19"/>
      <c r="CX96" s="19"/>
      <c r="CY96" s="19"/>
      <c r="CZ96" s="19"/>
      <c r="DA96" s="19"/>
      <c r="DB96" s="93">
        <f t="shared" si="247"/>
        <v>152.85</v>
      </c>
      <c r="DC96" s="19">
        <f t="shared" si="248"/>
        <v>1299.94</v>
      </c>
      <c r="DD96" s="19">
        <f t="shared" si="249"/>
        <v>162.27999999999997</v>
      </c>
    </row>
    <row r="97" spans="2:108" x14ac:dyDescent="0.2">
      <c r="B97" s="159">
        <v>41144</v>
      </c>
      <c r="C97" s="16" t="s">
        <v>255</v>
      </c>
      <c r="D97" s="38" t="s">
        <v>256</v>
      </c>
      <c r="E97" s="40" t="s">
        <v>235</v>
      </c>
      <c r="F97" s="42" t="s">
        <v>261</v>
      </c>
      <c r="G97" s="19">
        <v>1462.22</v>
      </c>
      <c r="H97" s="19">
        <f t="shared" si="182"/>
        <v>146.22200000000001</v>
      </c>
      <c r="I97" s="19">
        <f t="shared" si="183"/>
        <v>1315.998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f t="shared" si="250"/>
        <v>5.77</v>
      </c>
      <c r="AF97" s="19">
        <f t="shared" si="184"/>
        <v>21.63</v>
      </c>
      <c r="AG97" s="19">
        <f t="shared" si="185"/>
        <v>22.35</v>
      </c>
      <c r="AH97" s="19">
        <f t="shared" si="186"/>
        <v>21.63</v>
      </c>
      <c r="AI97" s="19">
        <f t="shared" si="187"/>
        <v>22.35</v>
      </c>
      <c r="AJ97" s="19">
        <f t="shared" si="188"/>
        <v>93.72999999999999</v>
      </c>
      <c r="AK97" s="19">
        <f t="shared" si="189"/>
        <v>93.73</v>
      </c>
      <c r="AL97" s="19">
        <f t="shared" si="190"/>
        <v>22.35</v>
      </c>
      <c r="AM97" s="19">
        <f t="shared" si="191"/>
        <v>20.190000000000001</v>
      </c>
      <c r="AN97" s="19">
        <f t="shared" si="192"/>
        <v>22.35</v>
      </c>
      <c r="AO97" s="19">
        <f t="shared" si="193"/>
        <v>21.63</v>
      </c>
      <c r="AP97" s="19">
        <f t="shared" si="194"/>
        <v>22.35</v>
      </c>
      <c r="AQ97" s="19">
        <f t="shared" si="195"/>
        <v>21.63</v>
      </c>
      <c r="AR97" s="19">
        <f t="shared" si="196"/>
        <v>22.35</v>
      </c>
      <c r="AS97" s="19">
        <f t="shared" si="197"/>
        <v>22.35</v>
      </c>
      <c r="AT97" s="19">
        <f t="shared" si="198"/>
        <v>21.63</v>
      </c>
      <c r="AU97" s="19">
        <f t="shared" si="199"/>
        <v>22.35</v>
      </c>
      <c r="AV97" s="19">
        <f t="shared" si="200"/>
        <v>21.63</v>
      </c>
      <c r="AW97" s="19">
        <f t="shared" si="201"/>
        <v>22.35</v>
      </c>
      <c r="AX97" s="19">
        <f t="shared" si="202"/>
        <v>263.15999999999997</v>
      </c>
      <c r="AY97" s="19">
        <f t="shared" si="203"/>
        <v>356.89</v>
      </c>
      <c r="AZ97" s="19">
        <f t="shared" si="204"/>
        <v>22.35</v>
      </c>
      <c r="BA97" s="19">
        <f t="shared" si="205"/>
        <v>20.190000000000001</v>
      </c>
      <c r="BB97" s="19">
        <f t="shared" si="206"/>
        <v>22.35</v>
      </c>
      <c r="BC97" s="19">
        <f t="shared" si="207"/>
        <v>21.63</v>
      </c>
      <c r="BD97" s="19">
        <f t="shared" si="208"/>
        <v>22.35</v>
      </c>
      <c r="BE97" s="19">
        <f t="shared" si="209"/>
        <v>21.63</v>
      </c>
      <c r="BF97" s="19">
        <f t="shared" si="210"/>
        <v>22.35</v>
      </c>
      <c r="BG97" s="19">
        <f t="shared" si="211"/>
        <v>22.35</v>
      </c>
      <c r="BH97" s="19">
        <f t="shared" si="212"/>
        <v>21.63</v>
      </c>
      <c r="BI97" s="19">
        <f t="shared" si="213"/>
        <v>22.35</v>
      </c>
      <c r="BJ97" s="19">
        <f t="shared" si="214"/>
        <v>21.63</v>
      </c>
      <c r="BK97" s="19">
        <f t="shared" si="215"/>
        <v>22.35</v>
      </c>
      <c r="BL97" s="19">
        <f t="shared" si="216"/>
        <v>263.15999999999997</v>
      </c>
      <c r="BM97" s="19">
        <f t="shared" si="217"/>
        <v>620.04999999999995</v>
      </c>
      <c r="BN97" s="19">
        <f t="shared" si="218"/>
        <v>22.35</v>
      </c>
      <c r="BO97" s="19">
        <f t="shared" si="219"/>
        <v>20.190000000000001</v>
      </c>
      <c r="BP97" s="19">
        <f t="shared" si="220"/>
        <v>22.35</v>
      </c>
      <c r="BQ97" s="19">
        <f t="shared" si="221"/>
        <v>21.63</v>
      </c>
      <c r="BR97" s="19">
        <f t="shared" si="222"/>
        <v>22.35</v>
      </c>
      <c r="BS97" s="19">
        <f t="shared" si="223"/>
        <v>21.63</v>
      </c>
      <c r="BT97" s="19">
        <f t="shared" si="224"/>
        <v>22.35</v>
      </c>
      <c r="BU97" s="19">
        <f t="shared" si="225"/>
        <v>22.35</v>
      </c>
      <c r="BV97" s="19">
        <f t="shared" si="226"/>
        <v>21.63</v>
      </c>
      <c r="BW97" s="19">
        <f t="shared" si="227"/>
        <v>22.35</v>
      </c>
      <c r="BX97" s="19">
        <f t="shared" si="228"/>
        <v>21.63</v>
      </c>
      <c r="BY97" s="19">
        <f t="shared" si="229"/>
        <v>22.35</v>
      </c>
      <c r="BZ97" s="19">
        <f t="shared" si="230"/>
        <v>263.15999999999997</v>
      </c>
      <c r="CA97" s="19">
        <f t="shared" si="231"/>
        <v>883.21</v>
      </c>
      <c r="CB97" s="19">
        <f t="shared" si="232"/>
        <v>22.35</v>
      </c>
      <c r="CC97" s="19">
        <f t="shared" si="233"/>
        <v>20.91</v>
      </c>
      <c r="CD97" s="19">
        <f t="shared" si="234"/>
        <v>22.35</v>
      </c>
      <c r="CE97" s="19">
        <f t="shared" si="235"/>
        <v>21.63</v>
      </c>
      <c r="CF97" s="19">
        <f t="shared" si="236"/>
        <v>22.35</v>
      </c>
      <c r="CG97" s="19">
        <f t="shared" si="237"/>
        <v>21.63</v>
      </c>
      <c r="CH97" s="19">
        <f t="shared" si="238"/>
        <v>22.35</v>
      </c>
      <c r="CI97" s="19">
        <f t="shared" si="239"/>
        <v>22.35</v>
      </c>
      <c r="CJ97" s="19">
        <f t="shared" si="240"/>
        <v>21.63</v>
      </c>
      <c r="CK97" s="19">
        <f t="shared" si="241"/>
        <v>22.35</v>
      </c>
      <c r="CL97" s="19">
        <f t="shared" si="242"/>
        <v>21.63</v>
      </c>
      <c r="CM97" s="19">
        <f t="shared" si="243"/>
        <v>22.35</v>
      </c>
      <c r="CN97" s="19">
        <f t="shared" si="244"/>
        <v>263.88</v>
      </c>
      <c r="CO97" s="156">
        <f t="shared" si="245"/>
        <v>1147.0899999999999</v>
      </c>
      <c r="CP97" s="19">
        <f t="shared" si="251"/>
        <v>22.35</v>
      </c>
      <c r="CQ97" s="19">
        <f t="shared" si="246"/>
        <v>20.190000000000001</v>
      </c>
      <c r="CR97" s="19">
        <f t="shared" si="252"/>
        <v>22.35</v>
      </c>
      <c r="CS97" s="19">
        <f t="shared" si="253"/>
        <v>21.63</v>
      </c>
      <c r="CT97" s="157">
        <f t="shared" si="254"/>
        <v>22.35</v>
      </c>
      <c r="CU97" s="19">
        <f t="shared" si="255"/>
        <v>21.63</v>
      </c>
      <c r="CV97" s="19">
        <f t="shared" si="256"/>
        <v>22.35</v>
      </c>
      <c r="CW97" s="19"/>
      <c r="CX97" s="19"/>
      <c r="CY97" s="19"/>
      <c r="CZ97" s="19"/>
      <c r="DA97" s="19"/>
      <c r="DB97" s="93">
        <f t="shared" si="247"/>
        <v>152.85</v>
      </c>
      <c r="DC97" s="19">
        <f t="shared" si="248"/>
        <v>1299.94</v>
      </c>
      <c r="DD97" s="19">
        <f t="shared" si="249"/>
        <v>162.27999999999997</v>
      </c>
    </row>
    <row r="98" spans="2:108" x14ac:dyDescent="0.2">
      <c r="B98" s="159">
        <v>41144</v>
      </c>
      <c r="C98" s="16" t="s">
        <v>255</v>
      </c>
      <c r="D98" s="38" t="s">
        <v>256</v>
      </c>
      <c r="E98" s="40" t="s">
        <v>94</v>
      </c>
      <c r="F98" s="42" t="s">
        <v>262</v>
      </c>
      <c r="G98" s="19">
        <v>1462.22</v>
      </c>
      <c r="H98" s="19">
        <f t="shared" si="182"/>
        <v>146.22200000000001</v>
      </c>
      <c r="I98" s="19">
        <f t="shared" si="183"/>
        <v>1315.998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f t="shared" si="250"/>
        <v>5.77</v>
      </c>
      <c r="AF98" s="19">
        <f t="shared" si="184"/>
        <v>21.63</v>
      </c>
      <c r="AG98" s="19">
        <f t="shared" si="185"/>
        <v>22.35</v>
      </c>
      <c r="AH98" s="19">
        <f t="shared" si="186"/>
        <v>21.63</v>
      </c>
      <c r="AI98" s="19">
        <f t="shared" si="187"/>
        <v>22.35</v>
      </c>
      <c r="AJ98" s="19">
        <f t="shared" si="188"/>
        <v>93.72999999999999</v>
      </c>
      <c r="AK98" s="19">
        <f t="shared" si="189"/>
        <v>93.73</v>
      </c>
      <c r="AL98" s="19">
        <f t="shared" si="190"/>
        <v>22.35</v>
      </c>
      <c r="AM98" s="19">
        <f t="shared" si="191"/>
        <v>20.190000000000001</v>
      </c>
      <c r="AN98" s="19">
        <f t="shared" si="192"/>
        <v>22.35</v>
      </c>
      <c r="AO98" s="19">
        <f t="shared" si="193"/>
        <v>21.63</v>
      </c>
      <c r="AP98" s="19">
        <f t="shared" si="194"/>
        <v>22.35</v>
      </c>
      <c r="AQ98" s="19">
        <f t="shared" si="195"/>
        <v>21.63</v>
      </c>
      <c r="AR98" s="19">
        <f t="shared" si="196"/>
        <v>22.35</v>
      </c>
      <c r="AS98" s="19">
        <f t="shared" si="197"/>
        <v>22.35</v>
      </c>
      <c r="AT98" s="19">
        <f t="shared" si="198"/>
        <v>21.63</v>
      </c>
      <c r="AU98" s="19">
        <f t="shared" si="199"/>
        <v>22.35</v>
      </c>
      <c r="AV98" s="19">
        <f t="shared" si="200"/>
        <v>21.63</v>
      </c>
      <c r="AW98" s="19">
        <f t="shared" si="201"/>
        <v>22.35</v>
      </c>
      <c r="AX98" s="19">
        <f t="shared" si="202"/>
        <v>263.15999999999997</v>
      </c>
      <c r="AY98" s="19">
        <f t="shared" si="203"/>
        <v>356.89</v>
      </c>
      <c r="AZ98" s="19">
        <f t="shared" si="204"/>
        <v>22.35</v>
      </c>
      <c r="BA98" s="19">
        <f t="shared" si="205"/>
        <v>20.190000000000001</v>
      </c>
      <c r="BB98" s="19">
        <f t="shared" si="206"/>
        <v>22.35</v>
      </c>
      <c r="BC98" s="19">
        <f t="shared" si="207"/>
        <v>21.63</v>
      </c>
      <c r="BD98" s="19">
        <f t="shared" si="208"/>
        <v>22.35</v>
      </c>
      <c r="BE98" s="19">
        <f t="shared" si="209"/>
        <v>21.63</v>
      </c>
      <c r="BF98" s="19">
        <f t="shared" si="210"/>
        <v>22.35</v>
      </c>
      <c r="BG98" s="19">
        <f t="shared" si="211"/>
        <v>22.35</v>
      </c>
      <c r="BH98" s="19">
        <f t="shared" si="212"/>
        <v>21.63</v>
      </c>
      <c r="BI98" s="19">
        <f t="shared" si="213"/>
        <v>22.35</v>
      </c>
      <c r="BJ98" s="19">
        <f t="shared" si="214"/>
        <v>21.63</v>
      </c>
      <c r="BK98" s="19">
        <f t="shared" si="215"/>
        <v>22.35</v>
      </c>
      <c r="BL98" s="19">
        <f t="shared" si="216"/>
        <v>263.15999999999997</v>
      </c>
      <c r="BM98" s="19">
        <f t="shared" si="217"/>
        <v>620.04999999999995</v>
      </c>
      <c r="BN98" s="19">
        <f t="shared" si="218"/>
        <v>22.35</v>
      </c>
      <c r="BO98" s="19">
        <f t="shared" si="219"/>
        <v>20.190000000000001</v>
      </c>
      <c r="BP98" s="19">
        <f t="shared" si="220"/>
        <v>22.35</v>
      </c>
      <c r="BQ98" s="19">
        <f t="shared" si="221"/>
        <v>21.63</v>
      </c>
      <c r="BR98" s="19">
        <f t="shared" si="222"/>
        <v>22.35</v>
      </c>
      <c r="BS98" s="19">
        <f t="shared" si="223"/>
        <v>21.63</v>
      </c>
      <c r="BT98" s="19">
        <f t="shared" si="224"/>
        <v>22.35</v>
      </c>
      <c r="BU98" s="19">
        <f t="shared" si="225"/>
        <v>22.35</v>
      </c>
      <c r="BV98" s="19">
        <f t="shared" si="226"/>
        <v>21.63</v>
      </c>
      <c r="BW98" s="19">
        <f t="shared" si="227"/>
        <v>22.35</v>
      </c>
      <c r="BX98" s="19">
        <f t="shared" si="228"/>
        <v>21.63</v>
      </c>
      <c r="BY98" s="19">
        <f t="shared" si="229"/>
        <v>22.35</v>
      </c>
      <c r="BZ98" s="19">
        <f t="shared" si="230"/>
        <v>263.15999999999997</v>
      </c>
      <c r="CA98" s="19">
        <f t="shared" si="231"/>
        <v>883.21</v>
      </c>
      <c r="CB98" s="19">
        <f t="shared" si="232"/>
        <v>22.35</v>
      </c>
      <c r="CC98" s="19">
        <f t="shared" si="233"/>
        <v>20.91</v>
      </c>
      <c r="CD98" s="19">
        <f t="shared" si="234"/>
        <v>22.35</v>
      </c>
      <c r="CE98" s="19">
        <f t="shared" si="235"/>
        <v>21.63</v>
      </c>
      <c r="CF98" s="19">
        <f t="shared" si="236"/>
        <v>22.35</v>
      </c>
      <c r="CG98" s="19">
        <f t="shared" si="237"/>
        <v>21.63</v>
      </c>
      <c r="CH98" s="19">
        <f t="shared" si="238"/>
        <v>22.35</v>
      </c>
      <c r="CI98" s="19">
        <f t="shared" si="239"/>
        <v>22.35</v>
      </c>
      <c r="CJ98" s="19">
        <f t="shared" si="240"/>
        <v>21.63</v>
      </c>
      <c r="CK98" s="19">
        <f t="shared" si="241"/>
        <v>22.35</v>
      </c>
      <c r="CL98" s="19">
        <f t="shared" si="242"/>
        <v>21.63</v>
      </c>
      <c r="CM98" s="19">
        <f t="shared" si="243"/>
        <v>22.35</v>
      </c>
      <c r="CN98" s="19">
        <f t="shared" si="244"/>
        <v>263.88</v>
      </c>
      <c r="CO98" s="156">
        <f t="shared" si="245"/>
        <v>1147.0899999999999</v>
      </c>
      <c r="CP98" s="19">
        <f t="shared" si="251"/>
        <v>22.35</v>
      </c>
      <c r="CQ98" s="19">
        <f t="shared" si="246"/>
        <v>20.190000000000001</v>
      </c>
      <c r="CR98" s="19">
        <f t="shared" si="252"/>
        <v>22.35</v>
      </c>
      <c r="CS98" s="19">
        <f t="shared" si="253"/>
        <v>21.63</v>
      </c>
      <c r="CT98" s="157">
        <f t="shared" si="254"/>
        <v>22.35</v>
      </c>
      <c r="CU98" s="19">
        <f t="shared" si="255"/>
        <v>21.63</v>
      </c>
      <c r="CV98" s="19">
        <f t="shared" si="256"/>
        <v>22.35</v>
      </c>
      <c r="CW98" s="19"/>
      <c r="CX98" s="19"/>
      <c r="CY98" s="19"/>
      <c r="CZ98" s="19"/>
      <c r="DA98" s="19"/>
      <c r="DB98" s="93">
        <f t="shared" si="247"/>
        <v>152.85</v>
      </c>
      <c r="DC98" s="19">
        <f t="shared" si="248"/>
        <v>1299.94</v>
      </c>
      <c r="DD98" s="19">
        <f t="shared" si="249"/>
        <v>162.27999999999997</v>
      </c>
    </row>
    <row r="99" spans="2:108" x14ac:dyDescent="0.2">
      <c r="B99" s="159">
        <v>41144</v>
      </c>
      <c r="C99" s="16" t="s">
        <v>255</v>
      </c>
      <c r="D99" s="38" t="s">
        <v>256</v>
      </c>
      <c r="E99" s="40" t="s">
        <v>195</v>
      </c>
      <c r="F99" s="42" t="s">
        <v>263</v>
      </c>
      <c r="G99" s="19">
        <v>1462.22</v>
      </c>
      <c r="H99" s="19">
        <f t="shared" si="182"/>
        <v>146.22200000000001</v>
      </c>
      <c r="I99" s="19">
        <f t="shared" si="183"/>
        <v>1315.998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f t="shared" si="250"/>
        <v>5.77</v>
      </c>
      <c r="AF99" s="19">
        <f t="shared" si="184"/>
        <v>21.63</v>
      </c>
      <c r="AG99" s="19">
        <f t="shared" si="185"/>
        <v>22.35</v>
      </c>
      <c r="AH99" s="19">
        <f t="shared" si="186"/>
        <v>21.63</v>
      </c>
      <c r="AI99" s="19">
        <f t="shared" si="187"/>
        <v>22.35</v>
      </c>
      <c r="AJ99" s="19">
        <f t="shared" si="188"/>
        <v>93.72999999999999</v>
      </c>
      <c r="AK99" s="19">
        <f t="shared" si="189"/>
        <v>93.73</v>
      </c>
      <c r="AL99" s="19">
        <f t="shared" si="190"/>
        <v>22.35</v>
      </c>
      <c r="AM99" s="19">
        <f t="shared" si="191"/>
        <v>20.190000000000001</v>
      </c>
      <c r="AN99" s="19">
        <f t="shared" si="192"/>
        <v>22.35</v>
      </c>
      <c r="AO99" s="19">
        <f t="shared" si="193"/>
        <v>21.63</v>
      </c>
      <c r="AP99" s="19">
        <f t="shared" si="194"/>
        <v>22.35</v>
      </c>
      <c r="AQ99" s="19">
        <f t="shared" si="195"/>
        <v>21.63</v>
      </c>
      <c r="AR99" s="19">
        <f t="shared" si="196"/>
        <v>22.35</v>
      </c>
      <c r="AS99" s="19">
        <f t="shared" si="197"/>
        <v>22.35</v>
      </c>
      <c r="AT99" s="19">
        <f t="shared" si="198"/>
        <v>21.63</v>
      </c>
      <c r="AU99" s="19">
        <f t="shared" si="199"/>
        <v>22.35</v>
      </c>
      <c r="AV99" s="19">
        <f t="shared" si="200"/>
        <v>21.63</v>
      </c>
      <c r="AW99" s="19">
        <f t="shared" si="201"/>
        <v>22.35</v>
      </c>
      <c r="AX99" s="19">
        <f t="shared" si="202"/>
        <v>263.15999999999997</v>
      </c>
      <c r="AY99" s="19">
        <f t="shared" si="203"/>
        <v>356.89</v>
      </c>
      <c r="AZ99" s="19">
        <f t="shared" si="204"/>
        <v>22.35</v>
      </c>
      <c r="BA99" s="19">
        <f t="shared" si="205"/>
        <v>20.190000000000001</v>
      </c>
      <c r="BB99" s="19">
        <f t="shared" si="206"/>
        <v>22.35</v>
      </c>
      <c r="BC99" s="19">
        <f t="shared" si="207"/>
        <v>21.63</v>
      </c>
      <c r="BD99" s="19">
        <f t="shared" si="208"/>
        <v>22.35</v>
      </c>
      <c r="BE99" s="19">
        <f t="shared" si="209"/>
        <v>21.63</v>
      </c>
      <c r="BF99" s="19">
        <f t="shared" si="210"/>
        <v>22.35</v>
      </c>
      <c r="BG99" s="19">
        <f t="shared" si="211"/>
        <v>22.35</v>
      </c>
      <c r="BH99" s="19">
        <f t="shared" si="212"/>
        <v>21.63</v>
      </c>
      <c r="BI99" s="19">
        <f t="shared" si="213"/>
        <v>22.35</v>
      </c>
      <c r="BJ99" s="19">
        <f t="shared" si="214"/>
        <v>21.63</v>
      </c>
      <c r="BK99" s="19">
        <f t="shared" si="215"/>
        <v>22.35</v>
      </c>
      <c r="BL99" s="19">
        <f t="shared" si="216"/>
        <v>263.15999999999997</v>
      </c>
      <c r="BM99" s="19">
        <f t="shared" si="217"/>
        <v>620.04999999999995</v>
      </c>
      <c r="BN99" s="19">
        <f t="shared" si="218"/>
        <v>22.35</v>
      </c>
      <c r="BO99" s="19">
        <f t="shared" si="219"/>
        <v>20.190000000000001</v>
      </c>
      <c r="BP99" s="19">
        <f t="shared" si="220"/>
        <v>22.35</v>
      </c>
      <c r="BQ99" s="19">
        <f t="shared" si="221"/>
        <v>21.63</v>
      </c>
      <c r="BR99" s="19">
        <f t="shared" si="222"/>
        <v>22.35</v>
      </c>
      <c r="BS99" s="19">
        <f t="shared" si="223"/>
        <v>21.63</v>
      </c>
      <c r="BT99" s="19">
        <f t="shared" si="224"/>
        <v>22.35</v>
      </c>
      <c r="BU99" s="19">
        <f t="shared" si="225"/>
        <v>22.35</v>
      </c>
      <c r="BV99" s="19">
        <f t="shared" si="226"/>
        <v>21.63</v>
      </c>
      <c r="BW99" s="19">
        <f t="shared" si="227"/>
        <v>22.35</v>
      </c>
      <c r="BX99" s="19">
        <f t="shared" si="228"/>
        <v>21.63</v>
      </c>
      <c r="BY99" s="19">
        <f t="shared" si="229"/>
        <v>22.35</v>
      </c>
      <c r="BZ99" s="19">
        <f t="shared" si="230"/>
        <v>263.15999999999997</v>
      </c>
      <c r="CA99" s="19">
        <f t="shared" si="231"/>
        <v>883.21</v>
      </c>
      <c r="CB99" s="19">
        <f t="shared" si="232"/>
        <v>22.35</v>
      </c>
      <c r="CC99" s="19">
        <f t="shared" si="233"/>
        <v>20.91</v>
      </c>
      <c r="CD99" s="19">
        <f t="shared" si="234"/>
        <v>22.35</v>
      </c>
      <c r="CE99" s="19">
        <f t="shared" si="235"/>
        <v>21.63</v>
      </c>
      <c r="CF99" s="19">
        <f t="shared" si="236"/>
        <v>22.35</v>
      </c>
      <c r="CG99" s="19">
        <f t="shared" si="237"/>
        <v>21.63</v>
      </c>
      <c r="CH99" s="19">
        <f t="shared" si="238"/>
        <v>22.35</v>
      </c>
      <c r="CI99" s="19">
        <f t="shared" si="239"/>
        <v>22.35</v>
      </c>
      <c r="CJ99" s="19">
        <f t="shared" si="240"/>
        <v>21.63</v>
      </c>
      <c r="CK99" s="19">
        <f t="shared" si="241"/>
        <v>22.35</v>
      </c>
      <c r="CL99" s="19">
        <f t="shared" si="242"/>
        <v>21.63</v>
      </c>
      <c r="CM99" s="19">
        <f t="shared" si="243"/>
        <v>22.35</v>
      </c>
      <c r="CN99" s="19">
        <f t="shared" si="244"/>
        <v>263.88</v>
      </c>
      <c r="CO99" s="156">
        <f t="shared" si="245"/>
        <v>1147.0899999999999</v>
      </c>
      <c r="CP99" s="19">
        <f t="shared" si="251"/>
        <v>22.35</v>
      </c>
      <c r="CQ99" s="19">
        <f t="shared" si="246"/>
        <v>20.190000000000001</v>
      </c>
      <c r="CR99" s="19">
        <f t="shared" si="252"/>
        <v>22.35</v>
      </c>
      <c r="CS99" s="19">
        <f t="shared" si="253"/>
        <v>21.63</v>
      </c>
      <c r="CT99" s="157">
        <f t="shared" si="254"/>
        <v>22.35</v>
      </c>
      <c r="CU99" s="19">
        <f t="shared" si="255"/>
        <v>21.63</v>
      </c>
      <c r="CV99" s="19">
        <f t="shared" si="256"/>
        <v>22.35</v>
      </c>
      <c r="CW99" s="19"/>
      <c r="CX99" s="19"/>
      <c r="CY99" s="19"/>
      <c r="CZ99" s="19"/>
      <c r="DA99" s="19"/>
      <c r="DB99" s="93">
        <f t="shared" si="247"/>
        <v>152.85</v>
      </c>
      <c r="DC99" s="19">
        <f t="shared" si="248"/>
        <v>1299.94</v>
      </c>
      <c r="DD99" s="19">
        <f t="shared" si="249"/>
        <v>162.27999999999997</v>
      </c>
    </row>
    <row r="100" spans="2:108" x14ac:dyDescent="0.2">
      <c r="B100" s="159">
        <v>41144</v>
      </c>
      <c r="C100" s="16" t="s">
        <v>255</v>
      </c>
      <c r="D100" s="38" t="s">
        <v>256</v>
      </c>
      <c r="E100" s="40" t="s">
        <v>195</v>
      </c>
      <c r="F100" s="42" t="s">
        <v>264</v>
      </c>
      <c r="G100" s="19">
        <v>1462.22</v>
      </c>
      <c r="H100" s="19">
        <f t="shared" si="182"/>
        <v>146.22200000000001</v>
      </c>
      <c r="I100" s="19">
        <f t="shared" si="183"/>
        <v>1315.998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f t="shared" si="250"/>
        <v>5.77</v>
      </c>
      <c r="AF100" s="19">
        <f t="shared" si="184"/>
        <v>21.63</v>
      </c>
      <c r="AG100" s="19">
        <f t="shared" si="185"/>
        <v>22.35</v>
      </c>
      <c r="AH100" s="19">
        <f t="shared" si="186"/>
        <v>21.63</v>
      </c>
      <c r="AI100" s="19">
        <f t="shared" si="187"/>
        <v>22.35</v>
      </c>
      <c r="AJ100" s="19">
        <f t="shared" si="188"/>
        <v>93.72999999999999</v>
      </c>
      <c r="AK100" s="19">
        <f t="shared" si="189"/>
        <v>93.73</v>
      </c>
      <c r="AL100" s="19">
        <f t="shared" si="190"/>
        <v>22.35</v>
      </c>
      <c r="AM100" s="19">
        <f t="shared" si="191"/>
        <v>20.190000000000001</v>
      </c>
      <c r="AN100" s="19">
        <f t="shared" si="192"/>
        <v>22.35</v>
      </c>
      <c r="AO100" s="19">
        <f t="shared" si="193"/>
        <v>21.63</v>
      </c>
      <c r="AP100" s="19">
        <f t="shared" si="194"/>
        <v>22.35</v>
      </c>
      <c r="AQ100" s="19">
        <f t="shared" si="195"/>
        <v>21.63</v>
      </c>
      <c r="AR100" s="19">
        <f t="shared" si="196"/>
        <v>22.35</v>
      </c>
      <c r="AS100" s="19">
        <f t="shared" si="197"/>
        <v>22.35</v>
      </c>
      <c r="AT100" s="19">
        <f t="shared" si="198"/>
        <v>21.63</v>
      </c>
      <c r="AU100" s="19">
        <f t="shared" si="199"/>
        <v>22.35</v>
      </c>
      <c r="AV100" s="19">
        <f t="shared" si="200"/>
        <v>21.63</v>
      </c>
      <c r="AW100" s="19">
        <f t="shared" si="201"/>
        <v>22.35</v>
      </c>
      <c r="AX100" s="19">
        <f t="shared" si="202"/>
        <v>263.15999999999997</v>
      </c>
      <c r="AY100" s="19">
        <f t="shared" si="203"/>
        <v>356.89</v>
      </c>
      <c r="AZ100" s="19">
        <f t="shared" si="204"/>
        <v>22.35</v>
      </c>
      <c r="BA100" s="19">
        <f t="shared" si="205"/>
        <v>20.190000000000001</v>
      </c>
      <c r="BB100" s="19">
        <f t="shared" si="206"/>
        <v>22.35</v>
      </c>
      <c r="BC100" s="19">
        <f t="shared" si="207"/>
        <v>21.63</v>
      </c>
      <c r="BD100" s="19">
        <f t="shared" si="208"/>
        <v>22.35</v>
      </c>
      <c r="BE100" s="19">
        <f t="shared" si="209"/>
        <v>21.63</v>
      </c>
      <c r="BF100" s="19">
        <f t="shared" si="210"/>
        <v>22.35</v>
      </c>
      <c r="BG100" s="19">
        <f t="shared" si="211"/>
        <v>22.35</v>
      </c>
      <c r="BH100" s="19">
        <f t="shared" si="212"/>
        <v>21.63</v>
      </c>
      <c r="BI100" s="19">
        <f t="shared" si="213"/>
        <v>22.35</v>
      </c>
      <c r="BJ100" s="19">
        <f t="shared" si="214"/>
        <v>21.63</v>
      </c>
      <c r="BK100" s="19">
        <f t="shared" si="215"/>
        <v>22.35</v>
      </c>
      <c r="BL100" s="19">
        <f t="shared" si="216"/>
        <v>263.15999999999997</v>
      </c>
      <c r="BM100" s="19">
        <f t="shared" si="217"/>
        <v>620.04999999999995</v>
      </c>
      <c r="BN100" s="19">
        <f t="shared" si="218"/>
        <v>22.35</v>
      </c>
      <c r="BO100" s="19">
        <f t="shared" si="219"/>
        <v>20.190000000000001</v>
      </c>
      <c r="BP100" s="19">
        <f t="shared" si="220"/>
        <v>22.35</v>
      </c>
      <c r="BQ100" s="19">
        <f t="shared" si="221"/>
        <v>21.63</v>
      </c>
      <c r="BR100" s="19">
        <f t="shared" si="222"/>
        <v>22.35</v>
      </c>
      <c r="BS100" s="19">
        <f t="shared" si="223"/>
        <v>21.63</v>
      </c>
      <c r="BT100" s="19">
        <f t="shared" si="224"/>
        <v>22.35</v>
      </c>
      <c r="BU100" s="19">
        <f t="shared" si="225"/>
        <v>22.35</v>
      </c>
      <c r="BV100" s="19">
        <f t="shared" si="226"/>
        <v>21.63</v>
      </c>
      <c r="BW100" s="19">
        <f t="shared" si="227"/>
        <v>22.35</v>
      </c>
      <c r="BX100" s="19">
        <f t="shared" si="228"/>
        <v>21.63</v>
      </c>
      <c r="BY100" s="19">
        <f t="shared" si="229"/>
        <v>22.35</v>
      </c>
      <c r="BZ100" s="19">
        <f t="shared" si="230"/>
        <v>263.15999999999997</v>
      </c>
      <c r="CA100" s="19">
        <f t="shared" si="231"/>
        <v>883.21</v>
      </c>
      <c r="CB100" s="19">
        <f t="shared" si="232"/>
        <v>22.35</v>
      </c>
      <c r="CC100" s="19">
        <f t="shared" si="233"/>
        <v>20.91</v>
      </c>
      <c r="CD100" s="19">
        <f t="shared" si="234"/>
        <v>22.35</v>
      </c>
      <c r="CE100" s="19">
        <f t="shared" si="235"/>
        <v>21.63</v>
      </c>
      <c r="CF100" s="19">
        <f t="shared" si="236"/>
        <v>22.35</v>
      </c>
      <c r="CG100" s="19">
        <f t="shared" si="237"/>
        <v>21.63</v>
      </c>
      <c r="CH100" s="19">
        <f t="shared" si="238"/>
        <v>22.35</v>
      </c>
      <c r="CI100" s="19">
        <f t="shared" si="239"/>
        <v>22.35</v>
      </c>
      <c r="CJ100" s="19">
        <f t="shared" si="240"/>
        <v>21.63</v>
      </c>
      <c r="CK100" s="19">
        <f t="shared" si="241"/>
        <v>22.35</v>
      </c>
      <c r="CL100" s="19">
        <f t="shared" si="242"/>
        <v>21.63</v>
      </c>
      <c r="CM100" s="19">
        <f t="shared" si="243"/>
        <v>22.35</v>
      </c>
      <c r="CN100" s="19">
        <f t="shared" si="244"/>
        <v>263.88</v>
      </c>
      <c r="CO100" s="156">
        <f t="shared" si="245"/>
        <v>1147.0899999999999</v>
      </c>
      <c r="CP100" s="19">
        <f t="shared" si="251"/>
        <v>22.35</v>
      </c>
      <c r="CQ100" s="19">
        <f t="shared" si="246"/>
        <v>20.190000000000001</v>
      </c>
      <c r="CR100" s="19">
        <f t="shared" si="252"/>
        <v>22.35</v>
      </c>
      <c r="CS100" s="19">
        <f t="shared" si="253"/>
        <v>21.63</v>
      </c>
      <c r="CT100" s="157">
        <f t="shared" si="254"/>
        <v>22.35</v>
      </c>
      <c r="CU100" s="19">
        <f t="shared" si="255"/>
        <v>21.63</v>
      </c>
      <c r="CV100" s="19">
        <f t="shared" si="256"/>
        <v>22.35</v>
      </c>
      <c r="CW100" s="19"/>
      <c r="CX100" s="19"/>
      <c r="CY100" s="19"/>
      <c r="CZ100" s="19"/>
      <c r="DA100" s="19"/>
      <c r="DB100" s="93">
        <f t="shared" si="247"/>
        <v>152.85</v>
      </c>
      <c r="DC100" s="19">
        <f t="shared" si="248"/>
        <v>1299.94</v>
      </c>
      <c r="DD100" s="19">
        <f t="shared" si="249"/>
        <v>162.27999999999997</v>
      </c>
    </row>
    <row r="101" spans="2:108" x14ac:dyDescent="0.2">
      <c r="B101" s="159">
        <v>41144</v>
      </c>
      <c r="C101" s="16" t="s">
        <v>255</v>
      </c>
      <c r="D101" s="38" t="s">
        <v>256</v>
      </c>
      <c r="E101" s="40" t="s">
        <v>265</v>
      </c>
      <c r="F101" s="42" t="s">
        <v>266</v>
      </c>
      <c r="G101" s="19">
        <v>1462.22</v>
      </c>
      <c r="H101" s="19">
        <f t="shared" si="182"/>
        <v>146.22200000000001</v>
      </c>
      <c r="I101" s="19">
        <f t="shared" si="183"/>
        <v>1315.998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f t="shared" si="250"/>
        <v>5.77</v>
      </c>
      <c r="AF101" s="19">
        <f t="shared" si="184"/>
        <v>21.63</v>
      </c>
      <c r="AG101" s="19">
        <f t="shared" si="185"/>
        <v>22.35</v>
      </c>
      <c r="AH101" s="19">
        <f t="shared" si="186"/>
        <v>21.63</v>
      </c>
      <c r="AI101" s="19">
        <f t="shared" si="187"/>
        <v>22.35</v>
      </c>
      <c r="AJ101" s="19">
        <f t="shared" si="188"/>
        <v>93.72999999999999</v>
      </c>
      <c r="AK101" s="19">
        <f t="shared" si="189"/>
        <v>93.73</v>
      </c>
      <c r="AL101" s="19">
        <f t="shared" si="190"/>
        <v>22.35</v>
      </c>
      <c r="AM101" s="19">
        <f t="shared" si="191"/>
        <v>20.190000000000001</v>
      </c>
      <c r="AN101" s="19">
        <f t="shared" si="192"/>
        <v>22.35</v>
      </c>
      <c r="AO101" s="19">
        <f t="shared" si="193"/>
        <v>21.63</v>
      </c>
      <c r="AP101" s="19">
        <f t="shared" si="194"/>
        <v>22.35</v>
      </c>
      <c r="AQ101" s="19">
        <f t="shared" si="195"/>
        <v>21.63</v>
      </c>
      <c r="AR101" s="19">
        <f t="shared" si="196"/>
        <v>22.35</v>
      </c>
      <c r="AS101" s="19">
        <f t="shared" si="197"/>
        <v>22.35</v>
      </c>
      <c r="AT101" s="19">
        <f t="shared" si="198"/>
        <v>21.63</v>
      </c>
      <c r="AU101" s="19">
        <f t="shared" si="199"/>
        <v>22.35</v>
      </c>
      <c r="AV101" s="19">
        <f t="shared" si="200"/>
        <v>21.63</v>
      </c>
      <c r="AW101" s="19">
        <f t="shared" si="201"/>
        <v>22.35</v>
      </c>
      <c r="AX101" s="19">
        <f t="shared" si="202"/>
        <v>263.15999999999997</v>
      </c>
      <c r="AY101" s="19">
        <f t="shared" si="203"/>
        <v>356.89</v>
      </c>
      <c r="AZ101" s="19">
        <f t="shared" si="204"/>
        <v>22.35</v>
      </c>
      <c r="BA101" s="19">
        <f t="shared" si="205"/>
        <v>20.190000000000001</v>
      </c>
      <c r="BB101" s="19">
        <f t="shared" si="206"/>
        <v>22.35</v>
      </c>
      <c r="BC101" s="19">
        <f t="shared" si="207"/>
        <v>21.63</v>
      </c>
      <c r="BD101" s="19">
        <f t="shared" si="208"/>
        <v>22.35</v>
      </c>
      <c r="BE101" s="19">
        <f t="shared" si="209"/>
        <v>21.63</v>
      </c>
      <c r="BF101" s="19">
        <f t="shared" si="210"/>
        <v>22.35</v>
      </c>
      <c r="BG101" s="19">
        <f t="shared" si="211"/>
        <v>22.35</v>
      </c>
      <c r="BH101" s="19">
        <f t="shared" si="212"/>
        <v>21.63</v>
      </c>
      <c r="BI101" s="19">
        <f t="shared" si="213"/>
        <v>22.35</v>
      </c>
      <c r="BJ101" s="19">
        <f t="shared" si="214"/>
        <v>21.63</v>
      </c>
      <c r="BK101" s="19">
        <f t="shared" si="215"/>
        <v>22.35</v>
      </c>
      <c r="BL101" s="19">
        <f t="shared" si="216"/>
        <v>263.15999999999997</v>
      </c>
      <c r="BM101" s="19">
        <f t="shared" si="217"/>
        <v>620.04999999999995</v>
      </c>
      <c r="BN101" s="19">
        <f t="shared" si="218"/>
        <v>22.35</v>
      </c>
      <c r="BO101" s="19">
        <f t="shared" si="219"/>
        <v>20.190000000000001</v>
      </c>
      <c r="BP101" s="19">
        <f t="shared" si="220"/>
        <v>22.35</v>
      </c>
      <c r="BQ101" s="19">
        <f t="shared" si="221"/>
        <v>21.63</v>
      </c>
      <c r="BR101" s="19">
        <f t="shared" si="222"/>
        <v>22.35</v>
      </c>
      <c r="BS101" s="19">
        <f t="shared" si="223"/>
        <v>21.63</v>
      </c>
      <c r="BT101" s="19">
        <f t="shared" si="224"/>
        <v>22.35</v>
      </c>
      <c r="BU101" s="19">
        <f t="shared" si="225"/>
        <v>22.35</v>
      </c>
      <c r="BV101" s="19">
        <f t="shared" si="226"/>
        <v>21.63</v>
      </c>
      <c r="BW101" s="19">
        <f t="shared" si="227"/>
        <v>22.35</v>
      </c>
      <c r="BX101" s="19">
        <f t="shared" si="228"/>
        <v>21.63</v>
      </c>
      <c r="BY101" s="19">
        <f t="shared" si="229"/>
        <v>22.35</v>
      </c>
      <c r="BZ101" s="19">
        <f t="shared" si="230"/>
        <v>263.15999999999997</v>
      </c>
      <c r="CA101" s="19">
        <f t="shared" si="231"/>
        <v>883.21</v>
      </c>
      <c r="CB101" s="19">
        <f t="shared" si="232"/>
        <v>22.35</v>
      </c>
      <c r="CC101" s="19">
        <f t="shared" si="233"/>
        <v>20.91</v>
      </c>
      <c r="CD101" s="19">
        <f t="shared" si="234"/>
        <v>22.35</v>
      </c>
      <c r="CE101" s="19">
        <f t="shared" si="235"/>
        <v>21.63</v>
      </c>
      <c r="CF101" s="19">
        <f t="shared" si="236"/>
        <v>22.35</v>
      </c>
      <c r="CG101" s="19">
        <f t="shared" si="237"/>
        <v>21.63</v>
      </c>
      <c r="CH101" s="19">
        <f t="shared" si="238"/>
        <v>22.35</v>
      </c>
      <c r="CI101" s="19">
        <f t="shared" si="239"/>
        <v>22.35</v>
      </c>
      <c r="CJ101" s="19">
        <f t="shared" si="240"/>
        <v>21.63</v>
      </c>
      <c r="CK101" s="19">
        <f t="shared" si="241"/>
        <v>22.35</v>
      </c>
      <c r="CL101" s="19">
        <f t="shared" si="242"/>
        <v>21.63</v>
      </c>
      <c r="CM101" s="19">
        <f t="shared" si="243"/>
        <v>22.35</v>
      </c>
      <c r="CN101" s="19">
        <f t="shared" si="244"/>
        <v>263.88</v>
      </c>
      <c r="CO101" s="156">
        <f t="shared" si="245"/>
        <v>1147.0899999999999</v>
      </c>
      <c r="CP101" s="19">
        <f t="shared" si="251"/>
        <v>22.35</v>
      </c>
      <c r="CQ101" s="19">
        <f t="shared" si="246"/>
        <v>20.190000000000001</v>
      </c>
      <c r="CR101" s="19">
        <f t="shared" si="252"/>
        <v>22.35</v>
      </c>
      <c r="CS101" s="19">
        <f t="shared" si="253"/>
        <v>21.63</v>
      </c>
      <c r="CT101" s="157">
        <f t="shared" si="254"/>
        <v>22.35</v>
      </c>
      <c r="CU101" s="19">
        <f t="shared" si="255"/>
        <v>21.63</v>
      </c>
      <c r="CV101" s="19">
        <f t="shared" si="256"/>
        <v>22.35</v>
      </c>
      <c r="CW101" s="19"/>
      <c r="CX101" s="19"/>
      <c r="CY101" s="19"/>
      <c r="CZ101" s="19"/>
      <c r="DA101" s="19"/>
      <c r="DB101" s="93">
        <f t="shared" si="247"/>
        <v>152.85</v>
      </c>
      <c r="DC101" s="19">
        <f t="shared" si="248"/>
        <v>1299.94</v>
      </c>
      <c r="DD101" s="19">
        <f t="shared" si="249"/>
        <v>162.27999999999997</v>
      </c>
    </row>
    <row r="102" spans="2:108" ht="198" x14ac:dyDescent="0.2">
      <c r="B102" s="159">
        <v>41173</v>
      </c>
      <c r="C102" s="16" t="s">
        <v>267</v>
      </c>
      <c r="D102" s="54" t="s">
        <v>268</v>
      </c>
      <c r="E102" s="42" t="s">
        <v>123</v>
      </c>
      <c r="F102" s="42" t="s">
        <v>269</v>
      </c>
      <c r="G102" s="19">
        <v>2370</v>
      </c>
      <c r="H102" s="19">
        <f t="shared" si="182"/>
        <v>237</v>
      </c>
      <c r="I102" s="19">
        <f t="shared" si="183"/>
        <v>2133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>
        <v>0</v>
      </c>
      <c r="X102" s="19"/>
      <c r="Y102" s="19"/>
      <c r="Z102" s="19"/>
      <c r="AA102" s="19"/>
      <c r="AB102" s="19"/>
      <c r="AC102" s="19"/>
      <c r="AD102" s="19"/>
      <c r="AE102" s="19"/>
      <c r="AF102" s="19">
        <f>ROUND((I102/5/365*9),2)</f>
        <v>10.52</v>
      </c>
      <c r="AG102" s="19">
        <f t="shared" si="185"/>
        <v>36.229999999999997</v>
      </c>
      <c r="AH102" s="19">
        <f t="shared" si="186"/>
        <v>35.06</v>
      </c>
      <c r="AI102" s="19">
        <f t="shared" si="187"/>
        <v>36.229999999999997</v>
      </c>
      <c r="AJ102" s="19">
        <f t="shared" si="188"/>
        <v>118.03999999999999</v>
      </c>
      <c r="AK102" s="19">
        <f t="shared" si="189"/>
        <v>118.04</v>
      </c>
      <c r="AL102" s="19">
        <f t="shared" si="190"/>
        <v>36.229999999999997</v>
      </c>
      <c r="AM102" s="19">
        <f t="shared" si="191"/>
        <v>32.729999999999997</v>
      </c>
      <c r="AN102" s="19">
        <f t="shared" si="192"/>
        <v>36.229999999999997</v>
      </c>
      <c r="AO102" s="19">
        <f t="shared" si="193"/>
        <v>35.06</v>
      </c>
      <c r="AP102" s="19">
        <f t="shared" si="194"/>
        <v>36.229999999999997</v>
      </c>
      <c r="AQ102" s="19">
        <f t="shared" si="195"/>
        <v>35.06</v>
      </c>
      <c r="AR102" s="19">
        <f t="shared" si="196"/>
        <v>36.229999999999997</v>
      </c>
      <c r="AS102" s="19">
        <f t="shared" si="197"/>
        <v>36.229999999999997</v>
      </c>
      <c r="AT102" s="19">
        <f t="shared" si="198"/>
        <v>35.06</v>
      </c>
      <c r="AU102" s="19">
        <f t="shared" si="199"/>
        <v>36.229999999999997</v>
      </c>
      <c r="AV102" s="19">
        <f t="shared" si="200"/>
        <v>35.06</v>
      </c>
      <c r="AW102" s="19">
        <f t="shared" si="201"/>
        <v>36.229999999999997</v>
      </c>
      <c r="AX102" s="19">
        <f t="shared" si="202"/>
        <v>426.58000000000004</v>
      </c>
      <c r="AY102" s="19">
        <f t="shared" si="203"/>
        <v>544.62</v>
      </c>
      <c r="AZ102" s="19">
        <f t="shared" si="204"/>
        <v>36.229999999999997</v>
      </c>
      <c r="BA102" s="19">
        <f t="shared" si="205"/>
        <v>32.729999999999997</v>
      </c>
      <c r="BB102" s="19">
        <f t="shared" si="206"/>
        <v>36.229999999999997</v>
      </c>
      <c r="BC102" s="19">
        <f t="shared" si="207"/>
        <v>35.06</v>
      </c>
      <c r="BD102" s="19">
        <f t="shared" si="208"/>
        <v>36.229999999999997</v>
      </c>
      <c r="BE102" s="19">
        <f t="shared" si="209"/>
        <v>35.06</v>
      </c>
      <c r="BF102" s="19">
        <f t="shared" si="210"/>
        <v>36.229999999999997</v>
      </c>
      <c r="BG102" s="19">
        <f t="shared" si="211"/>
        <v>36.229999999999997</v>
      </c>
      <c r="BH102" s="19">
        <f t="shared" si="212"/>
        <v>35.06</v>
      </c>
      <c r="BI102" s="19">
        <f t="shared" si="213"/>
        <v>36.229999999999997</v>
      </c>
      <c r="BJ102" s="19">
        <f t="shared" si="214"/>
        <v>35.06</v>
      </c>
      <c r="BK102" s="19">
        <f t="shared" si="215"/>
        <v>36.229999999999997</v>
      </c>
      <c r="BL102" s="19">
        <f t="shared" si="216"/>
        <v>426.58000000000004</v>
      </c>
      <c r="BM102" s="19">
        <f t="shared" si="217"/>
        <v>971.2</v>
      </c>
      <c r="BN102" s="19">
        <f t="shared" si="218"/>
        <v>36.229999999999997</v>
      </c>
      <c r="BO102" s="19">
        <f t="shared" si="219"/>
        <v>32.729999999999997</v>
      </c>
      <c r="BP102" s="19">
        <f t="shared" si="220"/>
        <v>36.229999999999997</v>
      </c>
      <c r="BQ102" s="19">
        <f t="shared" si="221"/>
        <v>35.06</v>
      </c>
      <c r="BR102" s="19">
        <f t="shared" si="222"/>
        <v>36.229999999999997</v>
      </c>
      <c r="BS102" s="19">
        <f t="shared" si="223"/>
        <v>35.06</v>
      </c>
      <c r="BT102" s="19">
        <f t="shared" si="224"/>
        <v>36.229999999999997</v>
      </c>
      <c r="BU102" s="19">
        <f t="shared" si="225"/>
        <v>36.229999999999997</v>
      </c>
      <c r="BV102" s="19">
        <f t="shared" si="226"/>
        <v>35.06</v>
      </c>
      <c r="BW102" s="19">
        <f t="shared" si="227"/>
        <v>36.229999999999997</v>
      </c>
      <c r="BX102" s="19">
        <f t="shared" si="228"/>
        <v>35.06</v>
      </c>
      <c r="BY102" s="19">
        <f t="shared" si="229"/>
        <v>36.229999999999997</v>
      </c>
      <c r="BZ102" s="19">
        <f t="shared" si="230"/>
        <v>426.58000000000004</v>
      </c>
      <c r="CA102" s="19">
        <f t="shared" si="231"/>
        <v>1397.78</v>
      </c>
      <c r="CB102" s="19">
        <f t="shared" si="232"/>
        <v>36.229999999999997</v>
      </c>
      <c r="CC102" s="19">
        <f t="shared" si="233"/>
        <v>33.89</v>
      </c>
      <c r="CD102" s="19">
        <f t="shared" si="234"/>
        <v>36.229999999999997</v>
      </c>
      <c r="CE102" s="19">
        <f t="shared" si="235"/>
        <v>35.06</v>
      </c>
      <c r="CF102" s="19">
        <f t="shared" si="236"/>
        <v>36.229999999999997</v>
      </c>
      <c r="CG102" s="19">
        <f t="shared" si="237"/>
        <v>35.06</v>
      </c>
      <c r="CH102" s="19">
        <f t="shared" si="238"/>
        <v>36.229999999999997</v>
      </c>
      <c r="CI102" s="19">
        <f t="shared" si="239"/>
        <v>36.229999999999997</v>
      </c>
      <c r="CJ102" s="19">
        <f t="shared" si="240"/>
        <v>35.06</v>
      </c>
      <c r="CK102" s="19">
        <f t="shared" si="241"/>
        <v>36.229999999999997</v>
      </c>
      <c r="CL102" s="19">
        <f t="shared" si="242"/>
        <v>35.06</v>
      </c>
      <c r="CM102" s="19">
        <f t="shared" si="243"/>
        <v>36.229999999999997</v>
      </c>
      <c r="CN102" s="19">
        <f t="shared" si="244"/>
        <v>427.74</v>
      </c>
      <c r="CO102" s="156">
        <f t="shared" si="245"/>
        <v>1825.52</v>
      </c>
      <c r="CP102" s="19">
        <f t="shared" si="251"/>
        <v>36.229999999999997</v>
      </c>
      <c r="CQ102" s="19">
        <f t="shared" si="246"/>
        <v>32.729999999999997</v>
      </c>
      <c r="CR102" s="19">
        <f t="shared" si="252"/>
        <v>36.229999999999997</v>
      </c>
      <c r="CS102" s="19">
        <f t="shared" si="253"/>
        <v>35.06</v>
      </c>
      <c r="CT102" s="157">
        <f t="shared" si="254"/>
        <v>36.229999999999997</v>
      </c>
      <c r="CU102" s="19">
        <f t="shared" si="255"/>
        <v>35.06</v>
      </c>
      <c r="CV102" s="19">
        <f t="shared" si="256"/>
        <v>36.229999999999997</v>
      </c>
      <c r="CW102" s="19"/>
      <c r="CX102" s="19"/>
      <c r="CY102" s="19"/>
      <c r="CZ102" s="19"/>
      <c r="DA102" s="19"/>
      <c r="DB102" s="93">
        <f>SUM(CP102:DA102)</f>
        <v>247.76999999999998</v>
      </c>
      <c r="DC102" s="19">
        <f t="shared" si="248"/>
        <v>2073.29</v>
      </c>
      <c r="DD102" s="19">
        <f t="shared" si="249"/>
        <v>296.71000000000004</v>
      </c>
    </row>
    <row r="103" spans="2:108" ht="198" x14ac:dyDescent="0.2">
      <c r="B103" s="29">
        <v>41173</v>
      </c>
      <c r="C103" s="16" t="s">
        <v>267</v>
      </c>
      <c r="D103" s="54" t="s">
        <v>270</v>
      </c>
      <c r="E103" s="55" t="s">
        <v>271</v>
      </c>
      <c r="F103" s="55" t="s">
        <v>272</v>
      </c>
      <c r="G103" s="164">
        <v>2370</v>
      </c>
      <c r="H103" s="56">
        <f t="shared" si="182"/>
        <v>237</v>
      </c>
      <c r="I103" s="19">
        <f t="shared" si="183"/>
        <v>2133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>
        <v>0</v>
      </c>
      <c r="X103" s="56"/>
      <c r="Y103" s="56"/>
      <c r="Z103" s="56"/>
      <c r="AA103" s="56"/>
      <c r="AB103" s="56"/>
      <c r="AC103" s="56"/>
      <c r="AD103" s="56"/>
      <c r="AE103" s="56"/>
      <c r="AF103" s="56">
        <f>ROUND((I103/5/365*9),2)</f>
        <v>10.52</v>
      </c>
      <c r="AG103" s="56">
        <f t="shared" si="185"/>
        <v>36.229999999999997</v>
      </c>
      <c r="AH103" s="56">
        <f t="shared" si="186"/>
        <v>35.06</v>
      </c>
      <c r="AI103" s="56">
        <f t="shared" si="187"/>
        <v>36.229999999999997</v>
      </c>
      <c r="AJ103" s="56"/>
      <c r="AK103" s="164">
        <f t="shared" si="189"/>
        <v>118.04</v>
      </c>
      <c r="AL103" s="56">
        <f t="shared" si="190"/>
        <v>36.229999999999997</v>
      </c>
      <c r="AM103" s="56">
        <f t="shared" si="191"/>
        <v>32.729999999999997</v>
      </c>
      <c r="AN103" s="19">
        <f t="shared" si="192"/>
        <v>36.229999999999997</v>
      </c>
      <c r="AO103" s="19">
        <f t="shared" si="193"/>
        <v>35.06</v>
      </c>
      <c r="AP103" s="19">
        <f t="shared" si="194"/>
        <v>36.229999999999997</v>
      </c>
      <c r="AQ103" s="19">
        <f t="shared" si="195"/>
        <v>35.06</v>
      </c>
      <c r="AR103" s="19">
        <f t="shared" si="196"/>
        <v>36.229999999999997</v>
      </c>
      <c r="AS103" s="19">
        <f t="shared" si="197"/>
        <v>36.229999999999997</v>
      </c>
      <c r="AT103" s="19">
        <f t="shared" si="198"/>
        <v>35.06</v>
      </c>
      <c r="AU103" s="19">
        <f t="shared" si="199"/>
        <v>36.229999999999997</v>
      </c>
      <c r="AV103" s="19">
        <f t="shared" si="200"/>
        <v>35.06</v>
      </c>
      <c r="AW103" s="19">
        <f t="shared" si="201"/>
        <v>36.229999999999997</v>
      </c>
      <c r="AX103" s="19">
        <f t="shared" si="202"/>
        <v>426.58000000000004</v>
      </c>
      <c r="AY103" s="19">
        <f t="shared" si="203"/>
        <v>544.62</v>
      </c>
      <c r="AZ103" s="19">
        <f t="shared" si="204"/>
        <v>36.229999999999997</v>
      </c>
      <c r="BA103" s="19">
        <f t="shared" si="205"/>
        <v>32.729999999999997</v>
      </c>
      <c r="BB103" s="19">
        <f t="shared" si="206"/>
        <v>36.229999999999997</v>
      </c>
      <c r="BC103" s="19">
        <f t="shared" si="207"/>
        <v>35.06</v>
      </c>
      <c r="BD103" s="19">
        <f t="shared" si="208"/>
        <v>36.229999999999997</v>
      </c>
      <c r="BE103" s="19">
        <f t="shared" si="209"/>
        <v>35.06</v>
      </c>
      <c r="BF103" s="19">
        <f t="shared" si="210"/>
        <v>36.229999999999997</v>
      </c>
      <c r="BG103" s="19">
        <f t="shared" si="211"/>
        <v>36.229999999999997</v>
      </c>
      <c r="BH103" s="19">
        <f t="shared" si="212"/>
        <v>35.06</v>
      </c>
      <c r="BI103" s="19">
        <f t="shared" si="213"/>
        <v>36.229999999999997</v>
      </c>
      <c r="BJ103" s="19">
        <f t="shared" si="214"/>
        <v>35.06</v>
      </c>
      <c r="BK103" s="19">
        <f t="shared" si="215"/>
        <v>36.229999999999997</v>
      </c>
      <c r="BL103" s="19">
        <f t="shared" si="216"/>
        <v>426.58000000000004</v>
      </c>
      <c r="BM103" s="19">
        <f t="shared" si="217"/>
        <v>971.2</v>
      </c>
      <c r="BN103" s="19">
        <f t="shared" si="218"/>
        <v>36.229999999999997</v>
      </c>
      <c r="BO103" s="19">
        <f t="shared" si="219"/>
        <v>32.729999999999997</v>
      </c>
      <c r="BP103" s="19">
        <f t="shared" si="220"/>
        <v>36.229999999999997</v>
      </c>
      <c r="BQ103" s="19">
        <f t="shared" si="221"/>
        <v>35.06</v>
      </c>
      <c r="BR103" s="19">
        <f t="shared" si="222"/>
        <v>36.229999999999997</v>
      </c>
      <c r="BS103" s="19">
        <f t="shared" si="223"/>
        <v>35.06</v>
      </c>
      <c r="BT103" s="19">
        <f t="shared" si="224"/>
        <v>36.229999999999997</v>
      </c>
      <c r="BU103" s="19">
        <f t="shared" si="225"/>
        <v>36.229999999999997</v>
      </c>
      <c r="BV103" s="19">
        <f t="shared" si="226"/>
        <v>35.06</v>
      </c>
      <c r="BW103" s="19">
        <f t="shared" si="227"/>
        <v>36.229999999999997</v>
      </c>
      <c r="BX103" s="19">
        <f t="shared" si="228"/>
        <v>35.06</v>
      </c>
      <c r="BY103" s="19">
        <f t="shared" si="229"/>
        <v>36.229999999999997</v>
      </c>
      <c r="BZ103" s="19">
        <f t="shared" si="230"/>
        <v>426.58000000000004</v>
      </c>
      <c r="CA103" s="19">
        <f t="shared" si="231"/>
        <v>1397.78</v>
      </c>
      <c r="CB103" s="19">
        <f t="shared" si="232"/>
        <v>36.229999999999997</v>
      </c>
      <c r="CC103" s="19">
        <f t="shared" si="233"/>
        <v>33.89</v>
      </c>
      <c r="CD103" s="19">
        <f t="shared" si="234"/>
        <v>36.229999999999997</v>
      </c>
      <c r="CE103" s="19">
        <f t="shared" si="235"/>
        <v>35.06</v>
      </c>
      <c r="CF103" s="19">
        <f t="shared" si="236"/>
        <v>36.229999999999997</v>
      </c>
      <c r="CG103" s="19">
        <f t="shared" si="237"/>
        <v>35.06</v>
      </c>
      <c r="CH103" s="19">
        <f t="shared" si="238"/>
        <v>36.229999999999997</v>
      </c>
      <c r="CI103" s="19">
        <f t="shared" si="239"/>
        <v>36.229999999999997</v>
      </c>
      <c r="CJ103" s="19">
        <f t="shared" si="240"/>
        <v>35.06</v>
      </c>
      <c r="CK103" s="19">
        <f t="shared" si="241"/>
        <v>36.229999999999997</v>
      </c>
      <c r="CL103" s="19">
        <f t="shared" si="242"/>
        <v>35.06</v>
      </c>
      <c r="CM103" s="19">
        <f t="shared" si="243"/>
        <v>36.229999999999997</v>
      </c>
      <c r="CN103" s="19">
        <f t="shared" si="244"/>
        <v>427.74</v>
      </c>
      <c r="CO103" s="156">
        <f t="shared" si="245"/>
        <v>1825.52</v>
      </c>
      <c r="CP103" s="19">
        <f t="shared" si="251"/>
        <v>36.229999999999997</v>
      </c>
      <c r="CQ103" s="19">
        <f t="shared" si="246"/>
        <v>32.729999999999997</v>
      </c>
      <c r="CR103" s="19">
        <f t="shared" si="252"/>
        <v>36.229999999999997</v>
      </c>
      <c r="CS103" s="19">
        <f t="shared" si="253"/>
        <v>35.06</v>
      </c>
      <c r="CT103" s="157">
        <f t="shared" si="254"/>
        <v>36.229999999999997</v>
      </c>
      <c r="CU103" s="19">
        <f t="shared" si="255"/>
        <v>35.06</v>
      </c>
      <c r="CV103" s="19">
        <f t="shared" si="256"/>
        <v>36.229999999999997</v>
      </c>
      <c r="CW103" s="19"/>
      <c r="CX103" s="19"/>
      <c r="CY103" s="19"/>
      <c r="CZ103" s="19"/>
      <c r="DA103" s="19"/>
      <c r="DB103" s="93">
        <f t="shared" si="247"/>
        <v>247.76999999999998</v>
      </c>
      <c r="DC103" s="19">
        <f t="shared" si="248"/>
        <v>2073.29</v>
      </c>
      <c r="DD103" s="19">
        <f t="shared" si="249"/>
        <v>296.71000000000004</v>
      </c>
    </row>
    <row r="104" spans="2:108" ht="198" x14ac:dyDescent="0.2">
      <c r="B104" s="159">
        <v>41173</v>
      </c>
      <c r="C104" s="16" t="s">
        <v>267</v>
      </c>
      <c r="D104" s="54" t="s">
        <v>273</v>
      </c>
      <c r="E104" s="42" t="s">
        <v>274</v>
      </c>
      <c r="F104" s="42" t="s">
        <v>275</v>
      </c>
      <c r="G104" s="19">
        <v>2370</v>
      </c>
      <c r="H104" s="19">
        <f t="shared" si="182"/>
        <v>237</v>
      </c>
      <c r="I104" s="19">
        <f t="shared" si="183"/>
        <v>2133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>
        <v>0</v>
      </c>
      <c r="X104" s="19"/>
      <c r="Y104" s="19"/>
      <c r="Z104" s="19"/>
      <c r="AA104" s="19"/>
      <c r="AB104" s="19"/>
      <c r="AC104" s="19"/>
      <c r="AD104" s="19"/>
      <c r="AE104" s="19"/>
      <c r="AF104" s="19">
        <f>ROUND((I104/5/365*9),2)</f>
        <v>10.52</v>
      </c>
      <c r="AG104" s="19">
        <f t="shared" si="185"/>
        <v>36.229999999999997</v>
      </c>
      <c r="AH104" s="19">
        <f t="shared" si="186"/>
        <v>35.06</v>
      </c>
      <c r="AI104" s="19">
        <f t="shared" si="187"/>
        <v>36.229999999999997</v>
      </c>
      <c r="AJ104" s="19">
        <f t="shared" ref="AJ104:AJ118" si="257">SUM(X104:AI104)</f>
        <v>118.03999999999999</v>
      </c>
      <c r="AK104" s="19">
        <f t="shared" si="189"/>
        <v>118.04</v>
      </c>
      <c r="AL104" s="19">
        <f t="shared" si="190"/>
        <v>36.229999999999997</v>
      </c>
      <c r="AM104" s="19">
        <f t="shared" si="191"/>
        <v>32.729999999999997</v>
      </c>
      <c r="AN104" s="19">
        <f t="shared" si="192"/>
        <v>36.229999999999997</v>
      </c>
      <c r="AO104" s="19">
        <f t="shared" si="193"/>
        <v>35.06</v>
      </c>
      <c r="AP104" s="19">
        <f t="shared" si="194"/>
        <v>36.229999999999997</v>
      </c>
      <c r="AQ104" s="19">
        <f t="shared" si="195"/>
        <v>35.06</v>
      </c>
      <c r="AR104" s="19">
        <f t="shared" si="196"/>
        <v>36.229999999999997</v>
      </c>
      <c r="AS104" s="19">
        <f t="shared" si="197"/>
        <v>36.229999999999997</v>
      </c>
      <c r="AT104" s="19">
        <f t="shared" si="198"/>
        <v>35.06</v>
      </c>
      <c r="AU104" s="19">
        <f t="shared" si="199"/>
        <v>36.229999999999997</v>
      </c>
      <c r="AV104" s="19">
        <f t="shared" si="200"/>
        <v>35.06</v>
      </c>
      <c r="AW104" s="19">
        <f t="shared" si="201"/>
        <v>36.229999999999997</v>
      </c>
      <c r="AX104" s="19">
        <f t="shared" si="202"/>
        <v>426.58000000000004</v>
      </c>
      <c r="AY104" s="19">
        <f t="shared" si="203"/>
        <v>544.62</v>
      </c>
      <c r="AZ104" s="19">
        <f t="shared" si="204"/>
        <v>36.229999999999997</v>
      </c>
      <c r="BA104" s="19">
        <f t="shared" si="205"/>
        <v>32.729999999999997</v>
      </c>
      <c r="BB104" s="19">
        <f t="shared" si="206"/>
        <v>36.229999999999997</v>
      </c>
      <c r="BC104" s="19">
        <f t="shared" si="207"/>
        <v>35.06</v>
      </c>
      <c r="BD104" s="19">
        <f t="shared" si="208"/>
        <v>36.229999999999997</v>
      </c>
      <c r="BE104" s="19">
        <f t="shared" si="209"/>
        <v>35.06</v>
      </c>
      <c r="BF104" s="19">
        <f t="shared" si="210"/>
        <v>36.229999999999997</v>
      </c>
      <c r="BG104" s="19">
        <f t="shared" si="211"/>
        <v>36.229999999999997</v>
      </c>
      <c r="BH104" s="19">
        <f t="shared" si="212"/>
        <v>35.06</v>
      </c>
      <c r="BI104" s="19">
        <f t="shared" si="213"/>
        <v>36.229999999999997</v>
      </c>
      <c r="BJ104" s="19">
        <f t="shared" si="214"/>
        <v>35.06</v>
      </c>
      <c r="BK104" s="19">
        <f t="shared" si="215"/>
        <v>36.229999999999997</v>
      </c>
      <c r="BL104" s="19">
        <f t="shared" si="216"/>
        <v>426.58000000000004</v>
      </c>
      <c r="BM104" s="19">
        <f t="shared" si="217"/>
        <v>971.2</v>
      </c>
      <c r="BN104" s="19">
        <f t="shared" si="218"/>
        <v>36.229999999999997</v>
      </c>
      <c r="BO104" s="19">
        <f t="shared" si="219"/>
        <v>32.729999999999997</v>
      </c>
      <c r="BP104" s="19">
        <f t="shared" si="220"/>
        <v>36.229999999999997</v>
      </c>
      <c r="BQ104" s="19">
        <f t="shared" si="221"/>
        <v>35.06</v>
      </c>
      <c r="BR104" s="19">
        <f t="shared" si="222"/>
        <v>36.229999999999997</v>
      </c>
      <c r="BS104" s="19">
        <f t="shared" si="223"/>
        <v>35.06</v>
      </c>
      <c r="BT104" s="19">
        <f t="shared" si="224"/>
        <v>36.229999999999997</v>
      </c>
      <c r="BU104" s="19">
        <f t="shared" si="225"/>
        <v>36.229999999999997</v>
      </c>
      <c r="BV104" s="19">
        <f t="shared" si="226"/>
        <v>35.06</v>
      </c>
      <c r="BW104" s="19">
        <f t="shared" si="227"/>
        <v>36.229999999999997</v>
      </c>
      <c r="BX104" s="19">
        <f t="shared" si="228"/>
        <v>35.06</v>
      </c>
      <c r="BY104" s="19">
        <f t="shared" si="229"/>
        <v>36.229999999999997</v>
      </c>
      <c r="BZ104" s="19">
        <f t="shared" si="230"/>
        <v>426.58000000000004</v>
      </c>
      <c r="CA104" s="19">
        <f t="shared" si="231"/>
        <v>1397.78</v>
      </c>
      <c r="CB104" s="19">
        <f t="shared" si="232"/>
        <v>36.229999999999997</v>
      </c>
      <c r="CC104" s="19">
        <f t="shared" si="233"/>
        <v>33.89</v>
      </c>
      <c r="CD104" s="19">
        <f t="shared" si="234"/>
        <v>36.229999999999997</v>
      </c>
      <c r="CE104" s="19">
        <f t="shared" si="235"/>
        <v>35.06</v>
      </c>
      <c r="CF104" s="19">
        <f t="shared" si="236"/>
        <v>36.229999999999997</v>
      </c>
      <c r="CG104" s="19">
        <f t="shared" si="237"/>
        <v>35.06</v>
      </c>
      <c r="CH104" s="19">
        <f t="shared" si="238"/>
        <v>36.229999999999997</v>
      </c>
      <c r="CI104" s="19">
        <f t="shared" si="239"/>
        <v>36.229999999999997</v>
      </c>
      <c r="CJ104" s="19">
        <f t="shared" si="240"/>
        <v>35.06</v>
      </c>
      <c r="CK104" s="19">
        <f t="shared" si="241"/>
        <v>36.229999999999997</v>
      </c>
      <c r="CL104" s="19">
        <f t="shared" si="242"/>
        <v>35.06</v>
      </c>
      <c r="CM104" s="19">
        <f t="shared" si="243"/>
        <v>36.229999999999997</v>
      </c>
      <c r="CN104" s="19">
        <f t="shared" si="244"/>
        <v>427.74</v>
      </c>
      <c r="CO104" s="156">
        <f t="shared" si="245"/>
        <v>1825.52</v>
      </c>
      <c r="CP104" s="19">
        <f t="shared" si="251"/>
        <v>36.229999999999997</v>
      </c>
      <c r="CQ104" s="19">
        <f t="shared" si="246"/>
        <v>32.729999999999997</v>
      </c>
      <c r="CR104" s="19">
        <f t="shared" si="252"/>
        <v>36.229999999999997</v>
      </c>
      <c r="CS104" s="19">
        <f t="shared" si="253"/>
        <v>35.06</v>
      </c>
      <c r="CT104" s="157">
        <f t="shared" si="254"/>
        <v>36.229999999999997</v>
      </c>
      <c r="CU104" s="19">
        <f t="shared" si="255"/>
        <v>35.06</v>
      </c>
      <c r="CV104" s="19">
        <f t="shared" si="256"/>
        <v>36.229999999999997</v>
      </c>
      <c r="CW104" s="19"/>
      <c r="CX104" s="19"/>
      <c r="CY104" s="19"/>
      <c r="CZ104" s="19"/>
      <c r="DA104" s="19"/>
      <c r="DB104" s="93">
        <f t="shared" si="247"/>
        <v>247.76999999999998</v>
      </c>
      <c r="DC104" s="19">
        <f t="shared" si="248"/>
        <v>2073.29</v>
      </c>
      <c r="DD104" s="19">
        <f t="shared" si="249"/>
        <v>296.71000000000004</v>
      </c>
    </row>
    <row r="105" spans="2:108" ht="198" x14ac:dyDescent="0.2">
      <c r="B105" s="159">
        <v>41173</v>
      </c>
      <c r="C105" s="16" t="s">
        <v>267</v>
      </c>
      <c r="D105" s="54" t="s">
        <v>276</v>
      </c>
      <c r="E105" s="42" t="s">
        <v>105</v>
      </c>
      <c r="F105" s="42" t="s">
        <v>277</v>
      </c>
      <c r="G105" s="19">
        <v>2370</v>
      </c>
      <c r="H105" s="19">
        <f t="shared" si="182"/>
        <v>237</v>
      </c>
      <c r="I105" s="19">
        <f t="shared" si="183"/>
        <v>2133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>
        <v>0</v>
      </c>
      <c r="X105" s="19"/>
      <c r="Y105" s="19"/>
      <c r="Z105" s="19"/>
      <c r="AA105" s="19"/>
      <c r="AB105" s="19"/>
      <c r="AC105" s="19"/>
      <c r="AD105" s="19"/>
      <c r="AE105" s="19"/>
      <c r="AF105" s="19">
        <f>ROUND((I105/5/365*9),2)</f>
        <v>10.52</v>
      </c>
      <c r="AG105" s="19">
        <f t="shared" si="185"/>
        <v>36.229999999999997</v>
      </c>
      <c r="AH105" s="19">
        <f t="shared" si="186"/>
        <v>35.06</v>
      </c>
      <c r="AI105" s="19">
        <f t="shared" si="187"/>
        <v>36.229999999999997</v>
      </c>
      <c r="AJ105" s="19">
        <f t="shared" si="257"/>
        <v>118.03999999999999</v>
      </c>
      <c r="AK105" s="19">
        <f t="shared" si="189"/>
        <v>118.04</v>
      </c>
      <c r="AL105" s="19">
        <f t="shared" si="190"/>
        <v>36.229999999999997</v>
      </c>
      <c r="AM105" s="19">
        <f t="shared" si="191"/>
        <v>32.729999999999997</v>
      </c>
      <c r="AN105" s="19">
        <f t="shared" si="192"/>
        <v>36.229999999999997</v>
      </c>
      <c r="AO105" s="19">
        <f t="shared" si="193"/>
        <v>35.06</v>
      </c>
      <c r="AP105" s="19">
        <f t="shared" si="194"/>
        <v>36.229999999999997</v>
      </c>
      <c r="AQ105" s="19">
        <f t="shared" si="195"/>
        <v>35.06</v>
      </c>
      <c r="AR105" s="19">
        <f t="shared" si="196"/>
        <v>36.229999999999997</v>
      </c>
      <c r="AS105" s="19">
        <f t="shared" si="197"/>
        <v>36.229999999999997</v>
      </c>
      <c r="AT105" s="19">
        <f t="shared" si="198"/>
        <v>35.06</v>
      </c>
      <c r="AU105" s="19">
        <f t="shared" si="199"/>
        <v>36.229999999999997</v>
      </c>
      <c r="AV105" s="19">
        <f t="shared" si="200"/>
        <v>35.06</v>
      </c>
      <c r="AW105" s="19">
        <f t="shared" si="201"/>
        <v>36.229999999999997</v>
      </c>
      <c r="AX105" s="19">
        <f t="shared" si="202"/>
        <v>426.58000000000004</v>
      </c>
      <c r="AY105" s="19">
        <f t="shared" si="203"/>
        <v>544.62</v>
      </c>
      <c r="AZ105" s="19">
        <f t="shared" si="204"/>
        <v>36.229999999999997</v>
      </c>
      <c r="BA105" s="19">
        <f t="shared" si="205"/>
        <v>32.729999999999997</v>
      </c>
      <c r="BB105" s="19">
        <f t="shared" si="206"/>
        <v>36.229999999999997</v>
      </c>
      <c r="BC105" s="19">
        <f t="shared" si="207"/>
        <v>35.06</v>
      </c>
      <c r="BD105" s="19">
        <f t="shared" si="208"/>
        <v>36.229999999999997</v>
      </c>
      <c r="BE105" s="19">
        <f t="shared" si="209"/>
        <v>35.06</v>
      </c>
      <c r="BF105" s="19">
        <f t="shared" si="210"/>
        <v>36.229999999999997</v>
      </c>
      <c r="BG105" s="19">
        <f t="shared" si="211"/>
        <v>36.229999999999997</v>
      </c>
      <c r="BH105" s="19">
        <f t="shared" si="212"/>
        <v>35.06</v>
      </c>
      <c r="BI105" s="19">
        <f t="shared" si="213"/>
        <v>36.229999999999997</v>
      </c>
      <c r="BJ105" s="19">
        <f t="shared" si="214"/>
        <v>35.06</v>
      </c>
      <c r="BK105" s="19">
        <f t="shared" si="215"/>
        <v>36.229999999999997</v>
      </c>
      <c r="BL105" s="19">
        <f t="shared" si="216"/>
        <v>426.58000000000004</v>
      </c>
      <c r="BM105" s="19">
        <f t="shared" si="217"/>
        <v>971.2</v>
      </c>
      <c r="BN105" s="19">
        <f t="shared" si="218"/>
        <v>36.229999999999997</v>
      </c>
      <c r="BO105" s="19">
        <f t="shared" si="219"/>
        <v>32.729999999999997</v>
      </c>
      <c r="BP105" s="19">
        <f t="shared" si="220"/>
        <v>36.229999999999997</v>
      </c>
      <c r="BQ105" s="19">
        <f t="shared" si="221"/>
        <v>35.06</v>
      </c>
      <c r="BR105" s="19">
        <f t="shared" si="222"/>
        <v>36.229999999999997</v>
      </c>
      <c r="BS105" s="19">
        <f t="shared" si="223"/>
        <v>35.06</v>
      </c>
      <c r="BT105" s="19">
        <f t="shared" si="224"/>
        <v>36.229999999999997</v>
      </c>
      <c r="BU105" s="19">
        <f t="shared" si="225"/>
        <v>36.229999999999997</v>
      </c>
      <c r="BV105" s="19">
        <f t="shared" si="226"/>
        <v>35.06</v>
      </c>
      <c r="BW105" s="19">
        <f t="shared" si="227"/>
        <v>36.229999999999997</v>
      </c>
      <c r="BX105" s="19">
        <f t="shared" si="228"/>
        <v>35.06</v>
      </c>
      <c r="BY105" s="19">
        <f t="shared" si="229"/>
        <v>36.229999999999997</v>
      </c>
      <c r="BZ105" s="19">
        <f t="shared" si="230"/>
        <v>426.58000000000004</v>
      </c>
      <c r="CA105" s="19">
        <f t="shared" si="231"/>
        <v>1397.78</v>
      </c>
      <c r="CB105" s="19">
        <f t="shared" si="232"/>
        <v>36.229999999999997</v>
      </c>
      <c r="CC105" s="19">
        <f t="shared" si="233"/>
        <v>33.89</v>
      </c>
      <c r="CD105" s="19">
        <f t="shared" si="234"/>
        <v>36.229999999999997</v>
      </c>
      <c r="CE105" s="19">
        <f t="shared" si="235"/>
        <v>35.06</v>
      </c>
      <c r="CF105" s="19">
        <f t="shared" si="236"/>
        <v>36.229999999999997</v>
      </c>
      <c r="CG105" s="19">
        <f t="shared" si="237"/>
        <v>35.06</v>
      </c>
      <c r="CH105" s="19">
        <f t="shared" si="238"/>
        <v>36.229999999999997</v>
      </c>
      <c r="CI105" s="19">
        <f t="shared" si="239"/>
        <v>36.229999999999997</v>
      </c>
      <c r="CJ105" s="19">
        <f t="shared" si="240"/>
        <v>35.06</v>
      </c>
      <c r="CK105" s="19">
        <f t="shared" si="241"/>
        <v>36.229999999999997</v>
      </c>
      <c r="CL105" s="19">
        <f t="shared" si="242"/>
        <v>35.06</v>
      </c>
      <c r="CM105" s="19">
        <f t="shared" si="243"/>
        <v>36.229999999999997</v>
      </c>
      <c r="CN105" s="19">
        <f t="shared" si="244"/>
        <v>427.74</v>
      </c>
      <c r="CO105" s="156">
        <f t="shared" si="245"/>
        <v>1825.52</v>
      </c>
      <c r="CP105" s="19">
        <f t="shared" si="251"/>
        <v>36.229999999999997</v>
      </c>
      <c r="CQ105" s="19">
        <f t="shared" si="246"/>
        <v>32.729999999999997</v>
      </c>
      <c r="CR105" s="19">
        <f t="shared" si="252"/>
        <v>36.229999999999997</v>
      </c>
      <c r="CS105" s="19">
        <f t="shared" si="253"/>
        <v>35.06</v>
      </c>
      <c r="CT105" s="157">
        <f t="shared" si="254"/>
        <v>36.229999999999997</v>
      </c>
      <c r="CU105" s="19">
        <f t="shared" si="255"/>
        <v>35.06</v>
      </c>
      <c r="CV105" s="19">
        <f t="shared" si="256"/>
        <v>36.229999999999997</v>
      </c>
      <c r="CW105" s="19"/>
      <c r="CX105" s="19"/>
      <c r="CY105" s="19"/>
      <c r="CZ105" s="19"/>
      <c r="DA105" s="19"/>
      <c r="DB105" s="93">
        <f t="shared" si="247"/>
        <v>247.76999999999998</v>
      </c>
      <c r="DC105" s="19">
        <f t="shared" si="248"/>
        <v>2073.29</v>
      </c>
      <c r="DD105" s="19">
        <f t="shared" si="249"/>
        <v>296.71000000000004</v>
      </c>
    </row>
    <row r="106" spans="2:108" s="57" customFormat="1" ht="33" x14ac:dyDescent="0.25">
      <c r="B106" s="29">
        <v>41261</v>
      </c>
      <c r="C106" s="30" t="s">
        <v>255</v>
      </c>
      <c r="D106" s="30" t="s">
        <v>278</v>
      </c>
      <c r="E106" s="40" t="s">
        <v>235</v>
      </c>
      <c r="F106" s="42" t="s">
        <v>279</v>
      </c>
      <c r="G106" s="19">
        <v>1155</v>
      </c>
      <c r="H106" s="19">
        <f t="shared" si="182"/>
        <v>115.5</v>
      </c>
      <c r="I106" s="19">
        <f t="shared" si="183"/>
        <v>1039.5</v>
      </c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>
        <f t="shared" ref="W106:W112" si="258">O106+P106+Q106+R106+S106+T106+U106+V106</f>
        <v>0</v>
      </c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>
        <f t="shared" ref="AI106:AI111" si="259">ROUND((I106/5/365*13),2)</f>
        <v>7.4</v>
      </c>
      <c r="AJ106" s="19">
        <f t="shared" si="257"/>
        <v>7.4</v>
      </c>
      <c r="AK106" s="19">
        <f t="shared" si="189"/>
        <v>7.4</v>
      </c>
      <c r="AL106" s="19">
        <f t="shared" si="190"/>
        <v>17.66</v>
      </c>
      <c r="AM106" s="19">
        <f t="shared" si="191"/>
        <v>15.95</v>
      </c>
      <c r="AN106" s="19">
        <f t="shared" si="192"/>
        <v>17.66</v>
      </c>
      <c r="AO106" s="19">
        <f t="shared" si="193"/>
        <v>17.09</v>
      </c>
      <c r="AP106" s="19">
        <f t="shared" si="194"/>
        <v>17.66</v>
      </c>
      <c r="AQ106" s="19">
        <f t="shared" si="195"/>
        <v>17.09</v>
      </c>
      <c r="AR106" s="19">
        <f t="shared" si="196"/>
        <v>17.66</v>
      </c>
      <c r="AS106" s="19">
        <f t="shared" si="197"/>
        <v>17.66</v>
      </c>
      <c r="AT106" s="19">
        <f t="shared" si="198"/>
        <v>17.09</v>
      </c>
      <c r="AU106" s="19">
        <f t="shared" si="199"/>
        <v>17.66</v>
      </c>
      <c r="AV106" s="19">
        <f t="shared" si="200"/>
        <v>17.09</v>
      </c>
      <c r="AW106" s="19">
        <f t="shared" si="201"/>
        <v>17.66</v>
      </c>
      <c r="AX106" s="19">
        <f t="shared" si="202"/>
        <v>207.93</v>
      </c>
      <c r="AY106" s="19">
        <f t="shared" si="203"/>
        <v>215.33</v>
      </c>
      <c r="AZ106" s="19">
        <f t="shared" si="204"/>
        <v>17.66</v>
      </c>
      <c r="BA106" s="19">
        <f t="shared" si="205"/>
        <v>15.95</v>
      </c>
      <c r="BB106" s="19">
        <f t="shared" si="206"/>
        <v>17.66</v>
      </c>
      <c r="BC106" s="19">
        <f t="shared" si="207"/>
        <v>17.09</v>
      </c>
      <c r="BD106" s="19">
        <f t="shared" si="208"/>
        <v>17.66</v>
      </c>
      <c r="BE106" s="19">
        <f t="shared" si="209"/>
        <v>17.09</v>
      </c>
      <c r="BF106" s="19">
        <f t="shared" si="210"/>
        <v>17.66</v>
      </c>
      <c r="BG106" s="19">
        <f t="shared" si="211"/>
        <v>17.66</v>
      </c>
      <c r="BH106" s="19">
        <f t="shared" si="212"/>
        <v>17.09</v>
      </c>
      <c r="BI106" s="19">
        <f t="shared" si="213"/>
        <v>17.66</v>
      </c>
      <c r="BJ106" s="19">
        <f t="shared" si="214"/>
        <v>17.09</v>
      </c>
      <c r="BK106" s="19">
        <f t="shared" si="215"/>
        <v>17.66</v>
      </c>
      <c r="BL106" s="19">
        <f t="shared" si="216"/>
        <v>207.93</v>
      </c>
      <c r="BM106" s="19">
        <f t="shared" si="217"/>
        <v>423.26</v>
      </c>
      <c r="BN106" s="19">
        <f t="shared" si="218"/>
        <v>17.66</v>
      </c>
      <c r="BO106" s="19">
        <f t="shared" si="219"/>
        <v>15.95</v>
      </c>
      <c r="BP106" s="19">
        <f t="shared" si="220"/>
        <v>17.66</v>
      </c>
      <c r="BQ106" s="19">
        <f t="shared" si="221"/>
        <v>17.09</v>
      </c>
      <c r="BR106" s="19">
        <f t="shared" si="222"/>
        <v>17.66</v>
      </c>
      <c r="BS106" s="19">
        <f t="shared" si="223"/>
        <v>17.09</v>
      </c>
      <c r="BT106" s="19">
        <f t="shared" si="224"/>
        <v>17.66</v>
      </c>
      <c r="BU106" s="19">
        <f t="shared" si="225"/>
        <v>17.66</v>
      </c>
      <c r="BV106" s="19">
        <f t="shared" si="226"/>
        <v>17.09</v>
      </c>
      <c r="BW106" s="19">
        <f t="shared" si="227"/>
        <v>17.66</v>
      </c>
      <c r="BX106" s="19">
        <f t="shared" si="228"/>
        <v>17.09</v>
      </c>
      <c r="BY106" s="19">
        <f t="shared" si="229"/>
        <v>17.66</v>
      </c>
      <c r="BZ106" s="19">
        <f t="shared" si="230"/>
        <v>207.93</v>
      </c>
      <c r="CA106" s="19">
        <f t="shared" si="231"/>
        <v>631.19000000000005</v>
      </c>
      <c r="CB106" s="19">
        <f t="shared" si="232"/>
        <v>17.66</v>
      </c>
      <c r="CC106" s="19">
        <f t="shared" si="233"/>
        <v>16.52</v>
      </c>
      <c r="CD106" s="19">
        <f t="shared" si="234"/>
        <v>17.66</v>
      </c>
      <c r="CE106" s="19">
        <f t="shared" si="235"/>
        <v>17.09</v>
      </c>
      <c r="CF106" s="19">
        <f t="shared" si="236"/>
        <v>17.66</v>
      </c>
      <c r="CG106" s="19">
        <f t="shared" si="237"/>
        <v>17.09</v>
      </c>
      <c r="CH106" s="19">
        <f t="shared" si="238"/>
        <v>17.66</v>
      </c>
      <c r="CI106" s="19">
        <f t="shared" si="239"/>
        <v>17.66</v>
      </c>
      <c r="CJ106" s="19">
        <f t="shared" si="240"/>
        <v>17.09</v>
      </c>
      <c r="CK106" s="19">
        <f t="shared" si="241"/>
        <v>17.66</v>
      </c>
      <c r="CL106" s="19">
        <f t="shared" si="242"/>
        <v>17.09</v>
      </c>
      <c r="CM106" s="19">
        <f t="shared" si="243"/>
        <v>17.66</v>
      </c>
      <c r="CN106" s="19">
        <f t="shared" si="244"/>
        <v>208.5</v>
      </c>
      <c r="CO106" s="156">
        <f t="shared" si="245"/>
        <v>839.69</v>
      </c>
      <c r="CP106" s="19">
        <f t="shared" si="251"/>
        <v>17.66</v>
      </c>
      <c r="CQ106" s="19">
        <f t="shared" si="246"/>
        <v>15.95</v>
      </c>
      <c r="CR106" s="19">
        <f t="shared" si="252"/>
        <v>17.66</v>
      </c>
      <c r="CS106" s="19">
        <f t="shared" si="253"/>
        <v>17.09</v>
      </c>
      <c r="CT106" s="157">
        <f t="shared" si="254"/>
        <v>17.66</v>
      </c>
      <c r="CU106" s="19">
        <f t="shared" si="255"/>
        <v>17.09</v>
      </c>
      <c r="CV106" s="19">
        <f t="shared" si="256"/>
        <v>17.66</v>
      </c>
      <c r="CW106" s="19"/>
      <c r="CX106" s="19"/>
      <c r="CY106" s="19"/>
      <c r="CZ106" s="19"/>
      <c r="DA106" s="19"/>
      <c r="DB106" s="93">
        <f t="shared" si="247"/>
        <v>120.77</v>
      </c>
      <c r="DC106" s="19">
        <f t="shared" si="248"/>
        <v>960.46</v>
      </c>
      <c r="DD106" s="19">
        <f t="shared" si="249"/>
        <v>194.53999999999996</v>
      </c>
    </row>
    <row r="107" spans="2:108" ht="33" x14ac:dyDescent="0.2">
      <c r="B107" s="29">
        <v>41261</v>
      </c>
      <c r="C107" s="30" t="s">
        <v>255</v>
      </c>
      <c r="D107" s="30" t="s">
        <v>280</v>
      </c>
      <c r="E107" s="40" t="s">
        <v>211</v>
      </c>
      <c r="F107" s="42" t="s">
        <v>281</v>
      </c>
      <c r="G107" s="19">
        <v>1155</v>
      </c>
      <c r="H107" s="19">
        <f t="shared" si="182"/>
        <v>115.5</v>
      </c>
      <c r="I107" s="19">
        <f t="shared" si="183"/>
        <v>1039.5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>
        <f t="shared" si="258"/>
        <v>0</v>
      </c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>
        <f t="shared" si="259"/>
        <v>7.4</v>
      </c>
      <c r="AJ107" s="19">
        <f t="shared" si="257"/>
        <v>7.4</v>
      </c>
      <c r="AK107" s="19">
        <f t="shared" si="189"/>
        <v>7.4</v>
      </c>
      <c r="AL107" s="19">
        <f t="shared" si="190"/>
        <v>17.66</v>
      </c>
      <c r="AM107" s="19">
        <f t="shared" si="191"/>
        <v>15.95</v>
      </c>
      <c r="AN107" s="19">
        <f t="shared" si="192"/>
        <v>17.66</v>
      </c>
      <c r="AO107" s="19">
        <f t="shared" si="193"/>
        <v>17.09</v>
      </c>
      <c r="AP107" s="19">
        <f t="shared" si="194"/>
        <v>17.66</v>
      </c>
      <c r="AQ107" s="19">
        <f t="shared" si="195"/>
        <v>17.09</v>
      </c>
      <c r="AR107" s="19">
        <f t="shared" si="196"/>
        <v>17.66</v>
      </c>
      <c r="AS107" s="19">
        <f t="shared" si="197"/>
        <v>17.66</v>
      </c>
      <c r="AT107" s="19">
        <f t="shared" si="198"/>
        <v>17.09</v>
      </c>
      <c r="AU107" s="19">
        <f t="shared" si="199"/>
        <v>17.66</v>
      </c>
      <c r="AV107" s="19">
        <f t="shared" si="200"/>
        <v>17.09</v>
      </c>
      <c r="AW107" s="19">
        <f t="shared" si="201"/>
        <v>17.66</v>
      </c>
      <c r="AX107" s="19">
        <f t="shared" si="202"/>
        <v>207.93</v>
      </c>
      <c r="AY107" s="19">
        <f t="shared" si="203"/>
        <v>215.33</v>
      </c>
      <c r="AZ107" s="19">
        <f t="shared" si="204"/>
        <v>17.66</v>
      </c>
      <c r="BA107" s="19">
        <f t="shared" si="205"/>
        <v>15.95</v>
      </c>
      <c r="BB107" s="19">
        <f t="shared" si="206"/>
        <v>17.66</v>
      </c>
      <c r="BC107" s="19">
        <f t="shared" si="207"/>
        <v>17.09</v>
      </c>
      <c r="BD107" s="19">
        <f t="shared" si="208"/>
        <v>17.66</v>
      </c>
      <c r="BE107" s="19">
        <f t="shared" si="209"/>
        <v>17.09</v>
      </c>
      <c r="BF107" s="19">
        <f t="shared" si="210"/>
        <v>17.66</v>
      </c>
      <c r="BG107" s="19">
        <f t="shared" si="211"/>
        <v>17.66</v>
      </c>
      <c r="BH107" s="19">
        <f t="shared" si="212"/>
        <v>17.09</v>
      </c>
      <c r="BI107" s="19">
        <f t="shared" si="213"/>
        <v>17.66</v>
      </c>
      <c r="BJ107" s="19">
        <f t="shared" si="214"/>
        <v>17.09</v>
      </c>
      <c r="BK107" s="19">
        <f t="shared" si="215"/>
        <v>17.66</v>
      </c>
      <c r="BL107" s="19">
        <f t="shared" si="216"/>
        <v>207.93</v>
      </c>
      <c r="BM107" s="19">
        <f t="shared" si="217"/>
        <v>423.26</v>
      </c>
      <c r="BN107" s="19">
        <f t="shared" si="218"/>
        <v>17.66</v>
      </c>
      <c r="BO107" s="19">
        <f t="shared" si="219"/>
        <v>15.95</v>
      </c>
      <c r="BP107" s="19">
        <f t="shared" si="220"/>
        <v>17.66</v>
      </c>
      <c r="BQ107" s="19">
        <f t="shared" si="221"/>
        <v>17.09</v>
      </c>
      <c r="BR107" s="19">
        <f t="shared" si="222"/>
        <v>17.66</v>
      </c>
      <c r="BS107" s="19">
        <f t="shared" si="223"/>
        <v>17.09</v>
      </c>
      <c r="BT107" s="19">
        <f t="shared" si="224"/>
        <v>17.66</v>
      </c>
      <c r="BU107" s="19">
        <f t="shared" si="225"/>
        <v>17.66</v>
      </c>
      <c r="BV107" s="19">
        <f t="shared" si="226"/>
        <v>17.09</v>
      </c>
      <c r="BW107" s="19">
        <f t="shared" si="227"/>
        <v>17.66</v>
      </c>
      <c r="BX107" s="19">
        <f t="shared" si="228"/>
        <v>17.09</v>
      </c>
      <c r="BY107" s="19">
        <f t="shared" si="229"/>
        <v>17.66</v>
      </c>
      <c r="BZ107" s="19">
        <f t="shared" si="230"/>
        <v>207.93</v>
      </c>
      <c r="CA107" s="19">
        <f t="shared" si="231"/>
        <v>631.19000000000005</v>
      </c>
      <c r="CB107" s="19">
        <f t="shared" si="232"/>
        <v>17.66</v>
      </c>
      <c r="CC107" s="19">
        <f t="shared" si="233"/>
        <v>16.52</v>
      </c>
      <c r="CD107" s="19">
        <f t="shared" si="234"/>
        <v>17.66</v>
      </c>
      <c r="CE107" s="19">
        <f t="shared" si="235"/>
        <v>17.09</v>
      </c>
      <c r="CF107" s="19">
        <f t="shared" si="236"/>
        <v>17.66</v>
      </c>
      <c r="CG107" s="19">
        <f t="shared" si="237"/>
        <v>17.09</v>
      </c>
      <c r="CH107" s="19">
        <f t="shared" si="238"/>
        <v>17.66</v>
      </c>
      <c r="CI107" s="19">
        <f t="shared" si="239"/>
        <v>17.66</v>
      </c>
      <c r="CJ107" s="19">
        <f t="shared" si="240"/>
        <v>17.09</v>
      </c>
      <c r="CK107" s="19">
        <f t="shared" si="241"/>
        <v>17.66</v>
      </c>
      <c r="CL107" s="19">
        <f t="shared" si="242"/>
        <v>17.09</v>
      </c>
      <c r="CM107" s="19">
        <f t="shared" si="243"/>
        <v>17.66</v>
      </c>
      <c r="CN107" s="19">
        <f t="shared" si="244"/>
        <v>208.5</v>
      </c>
      <c r="CO107" s="156">
        <f t="shared" si="245"/>
        <v>839.69</v>
      </c>
      <c r="CP107" s="19">
        <f t="shared" si="251"/>
        <v>17.66</v>
      </c>
      <c r="CQ107" s="19">
        <f t="shared" si="246"/>
        <v>15.95</v>
      </c>
      <c r="CR107" s="19">
        <f t="shared" si="252"/>
        <v>17.66</v>
      </c>
      <c r="CS107" s="19">
        <f t="shared" si="253"/>
        <v>17.09</v>
      </c>
      <c r="CT107" s="157">
        <f t="shared" si="254"/>
        <v>17.66</v>
      </c>
      <c r="CU107" s="19">
        <f t="shared" si="255"/>
        <v>17.09</v>
      </c>
      <c r="CV107" s="19">
        <f t="shared" si="256"/>
        <v>17.66</v>
      </c>
      <c r="CW107" s="19"/>
      <c r="CX107" s="19"/>
      <c r="CY107" s="19"/>
      <c r="CZ107" s="19"/>
      <c r="DA107" s="19"/>
      <c r="DB107" s="93">
        <f t="shared" si="247"/>
        <v>120.77</v>
      </c>
      <c r="DC107" s="19">
        <f t="shared" si="248"/>
        <v>960.46</v>
      </c>
      <c r="DD107" s="19">
        <f t="shared" si="249"/>
        <v>194.53999999999996</v>
      </c>
    </row>
    <row r="108" spans="2:108" ht="33" x14ac:dyDescent="0.2">
      <c r="B108" s="29">
        <v>41261</v>
      </c>
      <c r="C108" s="30" t="s">
        <v>255</v>
      </c>
      <c r="D108" s="30" t="s">
        <v>282</v>
      </c>
      <c r="E108" s="40" t="s">
        <v>257</v>
      </c>
      <c r="F108" s="42" t="s">
        <v>283</v>
      </c>
      <c r="G108" s="19">
        <v>1155</v>
      </c>
      <c r="H108" s="19">
        <f t="shared" si="182"/>
        <v>115.5</v>
      </c>
      <c r="I108" s="19">
        <f t="shared" si="183"/>
        <v>1039.5</v>
      </c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>
        <f t="shared" si="258"/>
        <v>0</v>
      </c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>
        <f t="shared" si="259"/>
        <v>7.4</v>
      </c>
      <c r="AJ108" s="19">
        <f t="shared" si="257"/>
        <v>7.4</v>
      </c>
      <c r="AK108" s="19">
        <f t="shared" si="189"/>
        <v>7.4</v>
      </c>
      <c r="AL108" s="19">
        <f t="shared" si="190"/>
        <v>17.66</v>
      </c>
      <c r="AM108" s="19">
        <f t="shared" si="191"/>
        <v>15.95</v>
      </c>
      <c r="AN108" s="19">
        <f t="shared" si="192"/>
        <v>17.66</v>
      </c>
      <c r="AO108" s="19">
        <f t="shared" si="193"/>
        <v>17.09</v>
      </c>
      <c r="AP108" s="19">
        <f t="shared" si="194"/>
        <v>17.66</v>
      </c>
      <c r="AQ108" s="19">
        <f t="shared" si="195"/>
        <v>17.09</v>
      </c>
      <c r="AR108" s="19">
        <f t="shared" si="196"/>
        <v>17.66</v>
      </c>
      <c r="AS108" s="19">
        <f t="shared" si="197"/>
        <v>17.66</v>
      </c>
      <c r="AT108" s="19">
        <f t="shared" si="198"/>
        <v>17.09</v>
      </c>
      <c r="AU108" s="19">
        <f t="shared" si="199"/>
        <v>17.66</v>
      </c>
      <c r="AV108" s="19">
        <f t="shared" si="200"/>
        <v>17.09</v>
      </c>
      <c r="AW108" s="19">
        <f t="shared" si="201"/>
        <v>17.66</v>
      </c>
      <c r="AX108" s="19">
        <f t="shared" si="202"/>
        <v>207.93</v>
      </c>
      <c r="AY108" s="19">
        <f t="shared" si="203"/>
        <v>215.33</v>
      </c>
      <c r="AZ108" s="19">
        <f t="shared" si="204"/>
        <v>17.66</v>
      </c>
      <c r="BA108" s="19">
        <f t="shared" si="205"/>
        <v>15.95</v>
      </c>
      <c r="BB108" s="19">
        <f t="shared" si="206"/>
        <v>17.66</v>
      </c>
      <c r="BC108" s="19">
        <f t="shared" si="207"/>
        <v>17.09</v>
      </c>
      <c r="BD108" s="19">
        <f t="shared" si="208"/>
        <v>17.66</v>
      </c>
      <c r="BE108" s="19">
        <f t="shared" si="209"/>
        <v>17.09</v>
      </c>
      <c r="BF108" s="19">
        <f t="shared" si="210"/>
        <v>17.66</v>
      </c>
      <c r="BG108" s="19">
        <f t="shared" si="211"/>
        <v>17.66</v>
      </c>
      <c r="BH108" s="19">
        <f t="shared" si="212"/>
        <v>17.09</v>
      </c>
      <c r="BI108" s="19">
        <f t="shared" si="213"/>
        <v>17.66</v>
      </c>
      <c r="BJ108" s="19">
        <f t="shared" si="214"/>
        <v>17.09</v>
      </c>
      <c r="BK108" s="19">
        <f t="shared" si="215"/>
        <v>17.66</v>
      </c>
      <c r="BL108" s="19">
        <f t="shared" si="216"/>
        <v>207.93</v>
      </c>
      <c r="BM108" s="19">
        <f t="shared" si="217"/>
        <v>423.26</v>
      </c>
      <c r="BN108" s="19">
        <f t="shared" si="218"/>
        <v>17.66</v>
      </c>
      <c r="BO108" s="19">
        <f t="shared" si="219"/>
        <v>15.95</v>
      </c>
      <c r="BP108" s="19">
        <f t="shared" si="220"/>
        <v>17.66</v>
      </c>
      <c r="BQ108" s="19">
        <f t="shared" si="221"/>
        <v>17.09</v>
      </c>
      <c r="BR108" s="19">
        <f t="shared" si="222"/>
        <v>17.66</v>
      </c>
      <c r="BS108" s="19">
        <f t="shared" si="223"/>
        <v>17.09</v>
      </c>
      <c r="BT108" s="19">
        <f t="shared" si="224"/>
        <v>17.66</v>
      </c>
      <c r="BU108" s="19">
        <f t="shared" si="225"/>
        <v>17.66</v>
      </c>
      <c r="BV108" s="19">
        <f t="shared" si="226"/>
        <v>17.09</v>
      </c>
      <c r="BW108" s="19">
        <f t="shared" si="227"/>
        <v>17.66</v>
      </c>
      <c r="BX108" s="19">
        <f t="shared" si="228"/>
        <v>17.09</v>
      </c>
      <c r="BY108" s="19">
        <f t="shared" si="229"/>
        <v>17.66</v>
      </c>
      <c r="BZ108" s="19">
        <f t="shared" si="230"/>
        <v>207.93</v>
      </c>
      <c r="CA108" s="19">
        <f t="shared" si="231"/>
        <v>631.19000000000005</v>
      </c>
      <c r="CB108" s="19">
        <f t="shared" si="232"/>
        <v>17.66</v>
      </c>
      <c r="CC108" s="19">
        <f t="shared" si="233"/>
        <v>16.52</v>
      </c>
      <c r="CD108" s="19">
        <f t="shared" si="234"/>
        <v>17.66</v>
      </c>
      <c r="CE108" s="19">
        <f t="shared" si="235"/>
        <v>17.09</v>
      </c>
      <c r="CF108" s="19">
        <f t="shared" si="236"/>
        <v>17.66</v>
      </c>
      <c r="CG108" s="19">
        <f t="shared" si="237"/>
        <v>17.09</v>
      </c>
      <c r="CH108" s="19">
        <f t="shared" si="238"/>
        <v>17.66</v>
      </c>
      <c r="CI108" s="19">
        <f t="shared" si="239"/>
        <v>17.66</v>
      </c>
      <c r="CJ108" s="19">
        <f t="shared" si="240"/>
        <v>17.09</v>
      </c>
      <c r="CK108" s="19">
        <f t="shared" si="241"/>
        <v>17.66</v>
      </c>
      <c r="CL108" s="19">
        <f t="shared" si="242"/>
        <v>17.09</v>
      </c>
      <c r="CM108" s="19">
        <f t="shared" si="243"/>
        <v>17.66</v>
      </c>
      <c r="CN108" s="19">
        <f t="shared" si="244"/>
        <v>208.5</v>
      </c>
      <c r="CO108" s="156">
        <f t="shared" si="245"/>
        <v>839.69</v>
      </c>
      <c r="CP108" s="19">
        <f t="shared" si="251"/>
        <v>17.66</v>
      </c>
      <c r="CQ108" s="19">
        <f t="shared" si="246"/>
        <v>15.95</v>
      </c>
      <c r="CR108" s="19">
        <f t="shared" si="252"/>
        <v>17.66</v>
      </c>
      <c r="CS108" s="19">
        <f t="shared" si="253"/>
        <v>17.09</v>
      </c>
      <c r="CT108" s="157">
        <f t="shared" si="254"/>
        <v>17.66</v>
      </c>
      <c r="CU108" s="19">
        <f t="shared" si="255"/>
        <v>17.09</v>
      </c>
      <c r="CV108" s="19">
        <f t="shared" si="256"/>
        <v>17.66</v>
      </c>
      <c r="CW108" s="19"/>
      <c r="CX108" s="19"/>
      <c r="CY108" s="19"/>
      <c r="CZ108" s="19"/>
      <c r="DA108" s="19"/>
      <c r="DB108" s="93">
        <f t="shared" si="247"/>
        <v>120.77</v>
      </c>
      <c r="DC108" s="19">
        <f t="shared" si="248"/>
        <v>960.46</v>
      </c>
      <c r="DD108" s="19">
        <f t="shared" si="249"/>
        <v>194.53999999999996</v>
      </c>
    </row>
    <row r="109" spans="2:108" ht="33" x14ac:dyDescent="0.2">
      <c r="B109" s="29">
        <v>41261</v>
      </c>
      <c r="C109" s="30" t="s">
        <v>255</v>
      </c>
      <c r="D109" s="30" t="s">
        <v>284</v>
      </c>
      <c r="E109" s="40" t="s">
        <v>244</v>
      </c>
      <c r="F109" s="42" t="s">
        <v>285</v>
      </c>
      <c r="G109" s="19">
        <v>1155</v>
      </c>
      <c r="H109" s="19">
        <f t="shared" si="182"/>
        <v>115.5</v>
      </c>
      <c r="I109" s="19">
        <f t="shared" si="183"/>
        <v>1039.5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>
        <f t="shared" si="258"/>
        <v>0</v>
      </c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>
        <f t="shared" si="259"/>
        <v>7.4</v>
      </c>
      <c r="AJ109" s="19">
        <f t="shared" si="257"/>
        <v>7.4</v>
      </c>
      <c r="AK109" s="19">
        <f t="shared" si="189"/>
        <v>7.4</v>
      </c>
      <c r="AL109" s="19">
        <f t="shared" si="190"/>
        <v>17.66</v>
      </c>
      <c r="AM109" s="19">
        <f t="shared" si="191"/>
        <v>15.95</v>
      </c>
      <c r="AN109" s="19">
        <f t="shared" si="192"/>
        <v>17.66</v>
      </c>
      <c r="AO109" s="19">
        <f t="shared" si="193"/>
        <v>17.09</v>
      </c>
      <c r="AP109" s="19">
        <f t="shared" si="194"/>
        <v>17.66</v>
      </c>
      <c r="AQ109" s="19">
        <f t="shared" si="195"/>
        <v>17.09</v>
      </c>
      <c r="AR109" s="19">
        <f t="shared" si="196"/>
        <v>17.66</v>
      </c>
      <c r="AS109" s="19">
        <f t="shared" si="197"/>
        <v>17.66</v>
      </c>
      <c r="AT109" s="19">
        <f t="shared" si="198"/>
        <v>17.09</v>
      </c>
      <c r="AU109" s="19">
        <f t="shared" si="199"/>
        <v>17.66</v>
      </c>
      <c r="AV109" s="19">
        <f t="shared" si="200"/>
        <v>17.09</v>
      </c>
      <c r="AW109" s="19">
        <f t="shared" si="201"/>
        <v>17.66</v>
      </c>
      <c r="AX109" s="19">
        <f t="shared" si="202"/>
        <v>207.93</v>
      </c>
      <c r="AY109" s="19">
        <f t="shared" si="203"/>
        <v>215.33</v>
      </c>
      <c r="AZ109" s="19">
        <f t="shared" si="204"/>
        <v>17.66</v>
      </c>
      <c r="BA109" s="19">
        <f t="shared" si="205"/>
        <v>15.95</v>
      </c>
      <c r="BB109" s="19">
        <f t="shared" si="206"/>
        <v>17.66</v>
      </c>
      <c r="BC109" s="19">
        <f t="shared" si="207"/>
        <v>17.09</v>
      </c>
      <c r="BD109" s="19">
        <f t="shared" si="208"/>
        <v>17.66</v>
      </c>
      <c r="BE109" s="19">
        <f t="shared" si="209"/>
        <v>17.09</v>
      </c>
      <c r="BF109" s="19">
        <f t="shared" si="210"/>
        <v>17.66</v>
      </c>
      <c r="BG109" s="19">
        <f t="shared" si="211"/>
        <v>17.66</v>
      </c>
      <c r="BH109" s="19">
        <f t="shared" si="212"/>
        <v>17.09</v>
      </c>
      <c r="BI109" s="19">
        <f t="shared" si="213"/>
        <v>17.66</v>
      </c>
      <c r="BJ109" s="19">
        <f t="shared" si="214"/>
        <v>17.09</v>
      </c>
      <c r="BK109" s="19">
        <f t="shared" si="215"/>
        <v>17.66</v>
      </c>
      <c r="BL109" s="19">
        <f t="shared" si="216"/>
        <v>207.93</v>
      </c>
      <c r="BM109" s="19">
        <f t="shared" si="217"/>
        <v>423.26</v>
      </c>
      <c r="BN109" s="19">
        <f t="shared" si="218"/>
        <v>17.66</v>
      </c>
      <c r="BO109" s="19">
        <f t="shared" si="219"/>
        <v>15.95</v>
      </c>
      <c r="BP109" s="19">
        <f t="shared" si="220"/>
        <v>17.66</v>
      </c>
      <c r="BQ109" s="19">
        <f t="shared" si="221"/>
        <v>17.09</v>
      </c>
      <c r="BR109" s="19">
        <f t="shared" si="222"/>
        <v>17.66</v>
      </c>
      <c r="BS109" s="19">
        <f t="shared" si="223"/>
        <v>17.09</v>
      </c>
      <c r="BT109" s="19">
        <f t="shared" si="224"/>
        <v>17.66</v>
      </c>
      <c r="BU109" s="19">
        <f t="shared" si="225"/>
        <v>17.66</v>
      </c>
      <c r="BV109" s="19">
        <f t="shared" si="226"/>
        <v>17.09</v>
      </c>
      <c r="BW109" s="19">
        <f t="shared" si="227"/>
        <v>17.66</v>
      </c>
      <c r="BX109" s="19">
        <f t="shared" si="228"/>
        <v>17.09</v>
      </c>
      <c r="BY109" s="19">
        <f t="shared" si="229"/>
        <v>17.66</v>
      </c>
      <c r="BZ109" s="19">
        <f t="shared" si="230"/>
        <v>207.93</v>
      </c>
      <c r="CA109" s="19">
        <f t="shared" si="231"/>
        <v>631.19000000000005</v>
      </c>
      <c r="CB109" s="19">
        <f t="shared" si="232"/>
        <v>17.66</v>
      </c>
      <c r="CC109" s="19">
        <f t="shared" si="233"/>
        <v>16.52</v>
      </c>
      <c r="CD109" s="19">
        <f t="shared" si="234"/>
        <v>17.66</v>
      </c>
      <c r="CE109" s="19">
        <f t="shared" si="235"/>
        <v>17.09</v>
      </c>
      <c r="CF109" s="19">
        <f t="shared" si="236"/>
        <v>17.66</v>
      </c>
      <c r="CG109" s="19">
        <f t="shared" si="237"/>
        <v>17.09</v>
      </c>
      <c r="CH109" s="19">
        <f t="shared" si="238"/>
        <v>17.66</v>
      </c>
      <c r="CI109" s="19">
        <f t="shared" si="239"/>
        <v>17.66</v>
      </c>
      <c r="CJ109" s="19">
        <f t="shared" si="240"/>
        <v>17.09</v>
      </c>
      <c r="CK109" s="19">
        <f t="shared" si="241"/>
        <v>17.66</v>
      </c>
      <c r="CL109" s="19">
        <f t="shared" si="242"/>
        <v>17.09</v>
      </c>
      <c r="CM109" s="19">
        <f t="shared" si="243"/>
        <v>17.66</v>
      </c>
      <c r="CN109" s="19">
        <f t="shared" si="244"/>
        <v>208.5</v>
      </c>
      <c r="CO109" s="156">
        <f t="shared" si="245"/>
        <v>839.69</v>
      </c>
      <c r="CP109" s="19">
        <f t="shared" si="251"/>
        <v>17.66</v>
      </c>
      <c r="CQ109" s="19">
        <f t="shared" si="246"/>
        <v>15.95</v>
      </c>
      <c r="CR109" s="19">
        <f t="shared" si="252"/>
        <v>17.66</v>
      </c>
      <c r="CS109" s="19">
        <f t="shared" si="253"/>
        <v>17.09</v>
      </c>
      <c r="CT109" s="157">
        <f t="shared" si="254"/>
        <v>17.66</v>
      </c>
      <c r="CU109" s="19">
        <f t="shared" si="255"/>
        <v>17.09</v>
      </c>
      <c r="CV109" s="19">
        <f t="shared" si="256"/>
        <v>17.66</v>
      </c>
      <c r="CW109" s="19"/>
      <c r="CX109" s="19"/>
      <c r="CY109" s="19"/>
      <c r="CZ109" s="19"/>
      <c r="DA109" s="19"/>
      <c r="DB109" s="93">
        <f t="shared" si="247"/>
        <v>120.77</v>
      </c>
      <c r="DC109" s="19">
        <f t="shared" si="248"/>
        <v>960.46</v>
      </c>
      <c r="DD109" s="19">
        <f t="shared" si="249"/>
        <v>194.53999999999996</v>
      </c>
    </row>
    <row r="110" spans="2:108" ht="33" x14ac:dyDescent="0.2">
      <c r="B110" s="29">
        <v>41261</v>
      </c>
      <c r="C110" s="30" t="s">
        <v>255</v>
      </c>
      <c r="D110" s="30" t="s">
        <v>286</v>
      </c>
      <c r="E110" s="40" t="s">
        <v>150</v>
      </c>
      <c r="F110" s="42" t="s">
        <v>287</v>
      </c>
      <c r="G110" s="19">
        <v>1155</v>
      </c>
      <c r="H110" s="19">
        <f t="shared" si="182"/>
        <v>115.5</v>
      </c>
      <c r="I110" s="19">
        <f t="shared" si="183"/>
        <v>1039.5</v>
      </c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>
        <f t="shared" si="258"/>
        <v>0</v>
      </c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>
        <f t="shared" si="259"/>
        <v>7.4</v>
      </c>
      <c r="AJ110" s="19">
        <f t="shared" si="257"/>
        <v>7.4</v>
      </c>
      <c r="AK110" s="19">
        <f t="shared" si="189"/>
        <v>7.4</v>
      </c>
      <c r="AL110" s="19">
        <f t="shared" si="190"/>
        <v>17.66</v>
      </c>
      <c r="AM110" s="19">
        <f t="shared" si="191"/>
        <v>15.95</v>
      </c>
      <c r="AN110" s="19">
        <f t="shared" si="192"/>
        <v>17.66</v>
      </c>
      <c r="AO110" s="19">
        <f t="shared" si="193"/>
        <v>17.09</v>
      </c>
      <c r="AP110" s="19">
        <f t="shared" si="194"/>
        <v>17.66</v>
      </c>
      <c r="AQ110" s="19">
        <f t="shared" si="195"/>
        <v>17.09</v>
      </c>
      <c r="AR110" s="19">
        <f t="shared" si="196"/>
        <v>17.66</v>
      </c>
      <c r="AS110" s="19">
        <f t="shared" si="197"/>
        <v>17.66</v>
      </c>
      <c r="AT110" s="19">
        <f t="shared" si="198"/>
        <v>17.09</v>
      </c>
      <c r="AU110" s="19">
        <f t="shared" si="199"/>
        <v>17.66</v>
      </c>
      <c r="AV110" s="19">
        <f t="shared" si="200"/>
        <v>17.09</v>
      </c>
      <c r="AW110" s="19">
        <f t="shared" si="201"/>
        <v>17.66</v>
      </c>
      <c r="AX110" s="19">
        <f t="shared" si="202"/>
        <v>207.93</v>
      </c>
      <c r="AY110" s="19">
        <f t="shared" si="203"/>
        <v>215.33</v>
      </c>
      <c r="AZ110" s="19">
        <f t="shared" si="204"/>
        <v>17.66</v>
      </c>
      <c r="BA110" s="19">
        <f t="shared" si="205"/>
        <v>15.95</v>
      </c>
      <c r="BB110" s="19">
        <f t="shared" si="206"/>
        <v>17.66</v>
      </c>
      <c r="BC110" s="19">
        <f t="shared" si="207"/>
        <v>17.09</v>
      </c>
      <c r="BD110" s="19">
        <f t="shared" si="208"/>
        <v>17.66</v>
      </c>
      <c r="BE110" s="19">
        <f t="shared" si="209"/>
        <v>17.09</v>
      </c>
      <c r="BF110" s="19">
        <f t="shared" si="210"/>
        <v>17.66</v>
      </c>
      <c r="BG110" s="19">
        <f t="shared" si="211"/>
        <v>17.66</v>
      </c>
      <c r="BH110" s="19">
        <f t="shared" si="212"/>
        <v>17.09</v>
      </c>
      <c r="BI110" s="19">
        <f t="shared" si="213"/>
        <v>17.66</v>
      </c>
      <c r="BJ110" s="19">
        <f t="shared" si="214"/>
        <v>17.09</v>
      </c>
      <c r="BK110" s="19">
        <f t="shared" si="215"/>
        <v>17.66</v>
      </c>
      <c r="BL110" s="19">
        <f t="shared" si="216"/>
        <v>207.93</v>
      </c>
      <c r="BM110" s="19">
        <f t="shared" si="217"/>
        <v>423.26</v>
      </c>
      <c r="BN110" s="19">
        <f t="shared" si="218"/>
        <v>17.66</v>
      </c>
      <c r="BO110" s="19">
        <f t="shared" si="219"/>
        <v>15.95</v>
      </c>
      <c r="BP110" s="19">
        <f t="shared" si="220"/>
        <v>17.66</v>
      </c>
      <c r="BQ110" s="19">
        <f t="shared" si="221"/>
        <v>17.09</v>
      </c>
      <c r="BR110" s="19">
        <f t="shared" si="222"/>
        <v>17.66</v>
      </c>
      <c r="BS110" s="19">
        <f t="shared" si="223"/>
        <v>17.09</v>
      </c>
      <c r="BT110" s="19">
        <f t="shared" si="224"/>
        <v>17.66</v>
      </c>
      <c r="BU110" s="19">
        <f t="shared" si="225"/>
        <v>17.66</v>
      </c>
      <c r="BV110" s="19">
        <f t="shared" si="226"/>
        <v>17.09</v>
      </c>
      <c r="BW110" s="19">
        <f t="shared" si="227"/>
        <v>17.66</v>
      </c>
      <c r="BX110" s="19">
        <f t="shared" si="228"/>
        <v>17.09</v>
      </c>
      <c r="BY110" s="19">
        <f t="shared" si="229"/>
        <v>17.66</v>
      </c>
      <c r="BZ110" s="19">
        <f t="shared" si="230"/>
        <v>207.93</v>
      </c>
      <c r="CA110" s="19">
        <f t="shared" si="231"/>
        <v>631.19000000000005</v>
      </c>
      <c r="CB110" s="19">
        <f t="shared" si="232"/>
        <v>17.66</v>
      </c>
      <c r="CC110" s="19">
        <f t="shared" si="233"/>
        <v>16.52</v>
      </c>
      <c r="CD110" s="19">
        <f t="shared" si="234"/>
        <v>17.66</v>
      </c>
      <c r="CE110" s="19">
        <f t="shared" si="235"/>
        <v>17.09</v>
      </c>
      <c r="CF110" s="19">
        <f t="shared" si="236"/>
        <v>17.66</v>
      </c>
      <c r="CG110" s="19">
        <f t="shared" si="237"/>
        <v>17.09</v>
      </c>
      <c r="CH110" s="19">
        <f t="shared" si="238"/>
        <v>17.66</v>
      </c>
      <c r="CI110" s="19">
        <f t="shared" si="239"/>
        <v>17.66</v>
      </c>
      <c r="CJ110" s="19">
        <f t="shared" si="240"/>
        <v>17.09</v>
      </c>
      <c r="CK110" s="19">
        <f t="shared" si="241"/>
        <v>17.66</v>
      </c>
      <c r="CL110" s="19">
        <f t="shared" si="242"/>
        <v>17.09</v>
      </c>
      <c r="CM110" s="19">
        <f t="shared" si="243"/>
        <v>17.66</v>
      </c>
      <c r="CN110" s="19">
        <f t="shared" si="244"/>
        <v>208.5</v>
      </c>
      <c r="CO110" s="156">
        <f t="shared" si="245"/>
        <v>839.69</v>
      </c>
      <c r="CP110" s="19">
        <f t="shared" si="251"/>
        <v>17.66</v>
      </c>
      <c r="CQ110" s="19">
        <f t="shared" si="246"/>
        <v>15.95</v>
      </c>
      <c r="CR110" s="19">
        <f t="shared" si="252"/>
        <v>17.66</v>
      </c>
      <c r="CS110" s="19">
        <f t="shared" si="253"/>
        <v>17.09</v>
      </c>
      <c r="CT110" s="157">
        <f t="shared" si="254"/>
        <v>17.66</v>
      </c>
      <c r="CU110" s="19">
        <f t="shared" si="255"/>
        <v>17.09</v>
      </c>
      <c r="CV110" s="19">
        <f t="shared" si="256"/>
        <v>17.66</v>
      </c>
      <c r="CW110" s="19"/>
      <c r="CX110" s="19"/>
      <c r="CY110" s="19"/>
      <c r="CZ110" s="19"/>
      <c r="DA110" s="19"/>
      <c r="DB110" s="93">
        <f t="shared" si="247"/>
        <v>120.77</v>
      </c>
      <c r="DC110" s="19">
        <f t="shared" si="248"/>
        <v>960.46</v>
      </c>
      <c r="DD110" s="19">
        <f t="shared" si="249"/>
        <v>194.53999999999996</v>
      </c>
    </row>
    <row r="111" spans="2:108" x14ac:dyDescent="0.2">
      <c r="B111" s="29">
        <v>41261</v>
      </c>
      <c r="C111" s="30" t="s">
        <v>288</v>
      </c>
      <c r="D111" s="39" t="s">
        <v>289</v>
      </c>
      <c r="E111" s="40" t="s">
        <v>117</v>
      </c>
      <c r="F111" s="40" t="s">
        <v>290</v>
      </c>
      <c r="G111" s="19">
        <v>642</v>
      </c>
      <c r="H111" s="19">
        <f t="shared" si="182"/>
        <v>64.2</v>
      </c>
      <c r="I111" s="19">
        <f t="shared" si="183"/>
        <v>577.80000000000007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>
        <f t="shared" si="258"/>
        <v>0</v>
      </c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>
        <f t="shared" si="259"/>
        <v>4.12</v>
      </c>
      <c r="AJ111" s="19">
        <f t="shared" si="257"/>
        <v>4.12</v>
      </c>
      <c r="AK111" s="19">
        <f t="shared" si="189"/>
        <v>4.12</v>
      </c>
      <c r="AL111" s="19">
        <f t="shared" si="190"/>
        <v>9.81</v>
      </c>
      <c r="AM111" s="19">
        <f t="shared" si="191"/>
        <v>8.86</v>
      </c>
      <c r="AN111" s="19">
        <f t="shared" si="192"/>
        <v>9.81</v>
      </c>
      <c r="AO111" s="19">
        <f t="shared" si="193"/>
        <v>9.5</v>
      </c>
      <c r="AP111" s="19">
        <f t="shared" si="194"/>
        <v>9.81</v>
      </c>
      <c r="AQ111" s="19">
        <f t="shared" si="195"/>
        <v>9.5</v>
      </c>
      <c r="AR111" s="19">
        <f t="shared" si="196"/>
        <v>9.81</v>
      </c>
      <c r="AS111" s="19">
        <f t="shared" si="197"/>
        <v>9.81</v>
      </c>
      <c r="AT111" s="19">
        <f t="shared" si="198"/>
        <v>9.5</v>
      </c>
      <c r="AU111" s="19">
        <f t="shared" si="199"/>
        <v>9.81</v>
      </c>
      <c r="AV111" s="19">
        <f t="shared" si="200"/>
        <v>9.5</v>
      </c>
      <c r="AW111" s="19">
        <f t="shared" si="201"/>
        <v>9.81</v>
      </c>
      <c r="AX111" s="19">
        <f t="shared" si="202"/>
        <v>115.53000000000002</v>
      </c>
      <c r="AY111" s="19">
        <f t="shared" si="203"/>
        <v>119.65</v>
      </c>
      <c r="AZ111" s="19">
        <f t="shared" si="204"/>
        <v>9.81</v>
      </c>
      <c r="BA111" s="19">
        <f t="shared" si="205"/>
        <v>8.86</v>
      </c>
      <c r="BB111" s="19">
        <f t="shared" si="206"/>
        <v>9.81</v>
      </c>
      <c r="BC111" s="19">
        <f t="shared" si="207"/>
        <v>9.5</v>
      </c>
      <c r="BD111" s="19">
        <f t="shared" si="208"/>
        <v>9.81</v>
      </c>
      <c r="BE111" s="19">
        <f t="shared" si="209"/>
        <v>9.5</v>
      </c>
      <c r="BF111" s="19">
        <f t="shared" si="210"/>
        <v>9.81</v>
      </c>
      <c r="BG111" s="19">
        <f t="shared" si="211"/>
        <v>9.81</v>
      </c>
      <c r="BH111" s="19">
        <f t="shared" si="212"/>
        <v>9.5</v>
      </c>
      <c r="BI111" s="19">
        <f t="shared" si="213"/>
        <v>9.81</v>
      </c>
      <c r="BJ111" s="19">
        <f t="shared" si="214"/>
        <v>9.5</v>
      </c>
      <c r="BK111" s="19">
        <f t="shared" si="215"/>
        <v>9.81</v>
      </c>
      <c r="BL111" s="19">
        <f t="shared" si="216"/>
        <v>115.53000000000002</v>
      </c>
      <c r="BM111" s="19">
        <f t="shared" si="217"/>
        <v>235.18</v>
      </c>
      <c r="BN111" s="19">
        <f t="shared" si="218"/>
        <v>9.81</v>
      </c>
      <c r="BO111" s="19">
        <f t="shared" si="219"/>
        <v>8.86</v>
      </c>
      <c r="BP111" s="19">
        <f t="shared" si="220"/>
        <v>9.81</v>
      </c>
      <c r="BQ111" s="19">
        <f t="shared" si="221"/>
        <v>9.5</v>
      </c>
      <c r="BR111" s="19">
        <f t="shared" si="222"/>
        <v>9.81</v>
      </c>
      <c r="BS111" s="19">
        <f t="shared" si="223"/>
        <v>9.5</v>
      </c>
      <c r="BT111" s="19">
        <f t="shared" si="224"/>
        <v>9.81</v>
      </c>
      <c r="BU111" s="19">
        <f t="shared" si="225"/>
        <v>9.81</v>
      </c>
      <c r="BV111" s="19">
        <f t="shared" si="226"/>
        <v>9.5</v>
      </c>
      <c r="BW111" s="19">
        <f t="shared" si="227"/>
        <v>9.81</v>
      </c>
      <c r="BX111" s="19">
        <f t="shared" si="228"/>
        <v>9.5</v>
      </c>
      <c r="BY111" s="19">
        <f t="shared" si="229"/>
        <v>9.81</v>
      </c>
      <c r="BZ111" s="19">
        <f t="shared" si="230"/>
        <v>115.53000000000002</v>
      </c>
      <c r="CA111" s="19">
        <f t="shared" si="231"/>
        <v>350.71</v>
      </c>
      <c r="CB111" s="19">
        <f t="shared" si="232"/>
        <v>9.81</v>
      </c>
      <c r="CC111" s="19">
        <f t="shared" si="233"/>
        <v>9.18</v>
      </c>
      <c r="CD111" s="19">
        <f t="shared" si="234"/>
        <v>9.81</v>
      </c>
      <c r="CE111" s="19">
        <f t="shared" si="235"/>
        <v>9.5</v>
      </c>
      <c r="CF111" s="19">
        <f t="shared" si="236"/>
        <v>9.81</v>
      </c>
      <c r="CG111" s="19">
        <f t="shared" si="237"/>
        <v>9.5</v>
      </c>
      <c r="CH111" s="19">
        <f t="shared" si="238"/>
        <v>9.81</v>
      </c>
      <c r="CI111" s="19">
        <f t="shared" si="239"/>
        <v>9.81</v>
      </c>
      <c r="CJ111" s="19">
        <f t="shared" si="240"/>
        <v>9.5</v>
      </c>
      <c r="CK111" s="19">
        <f t="shared" si="241"/>
        <v>9.81</v>
      </c>
      <c r="CL111" s="19">
        <f t="shared" si="242"/>
        <v>9.5</v>
      </c>
      <c r="CM111" s="19">
        <f t="shared" si="243"/>
        <v>9.81</v>
      </c>
      <c r="CN111" s="19">
        <f t="shared" si="244"/>
        <v>115.85000000000001</v>
      </c>
      <c r="CO111" s="156">
        <f t="shared" si="245"/>
        <v>466.56</v>
      </c>
      <c r="CP111" s="19">
        <f t="shared" si="251"/>
        <v>9.81</v>
      </c>
      <c r="CQ111" s="19">
        <f t="shared" si="246"/>
        <v>8.86</v>
      </c>
      <c r="CR111" s="19">
        <f t="shared" si="252"/>
        <v>9.81</v>
      </c>
      <c r="CS111" s="19">
        <f t="shared" si="253"/>
        <v>9.5</v>
      </c>
      <c r="CT111" s="157">
        <f t="shared" si="254"/>
        <v>9.81</v>
      </c>
      <c r="CU111" s="19">
        <f t="shared" si="255"/>
        <v>9.5</v>
      </c>
      <c r="CV111" s="19">
        <f t="shared" si="256"/>
        <v>9.81</v>
      </c>
      <c r="CW111" s="19"/>
      <c r="CX111" s="19"/>
      <c r="CY111" s="19"/>
      <c r="CZ111" s="19"/>
      <c r="DA111" s="19"/>
      <c r="DB111" s="93">
        <f t="shared" si="247"/>
        <v>67.100000000000009</v>
      </c>
      <c r="DC111" s="19">
        <f t="shared" si="248"/>
        <v>533.66</v>
      </c>
      <c r="DD111" s="19">
        <f t="shared" si="249"/>
        <v>108.34000000000003</v>
      </c>
    </row>
    <row r="112" spans="2:108" ht="16.5" x14ac:dyDescent="0.2">
      <c r="B112" s="29">
        <v>41264</v>
      </c>
      <c r="C112" s="39" t="s">
        <v>291</v>
      </c>
      <c r="D112" s="39" t="s">
        <v>292</v>
      </c>
      <c r="E112" s="40" t="s">
        <v>150</v>
      </c>
      <c r="F112" s="42" t="s">
        <v>293</v>
      </c>
      <c r="G112" s="19">
        <v>10900</v>
      </c>
      <c r="H112" s="19">
        <f t="shared" si="182"/>
        <v>1090</v>
      </c>
      <c r="I112" s="19">
        <f t="shared" si="183"/>
        <v>9810</v>
      </c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>
        <f t="shared" si="258"/>
        <v>0</v>
      </c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>
        <f>ROUND((I112/5/365*10),2)</f>
        <v>53.75</v>
      </c>
      <c r="AJ112" s="19">
        <f t="shared" si="257"/>
        <v>53.75</v>
      </c>
      <c r="AK112" s="19">
        <f t="shared" si="189"/>
        <v>53.75</v>
      </c>
      <c r="AL112" s="19">
        <f t="shared" si="190"/>
        <v>166.64</v>
      </c>
      <c r="AM112" s="19">
        <f t="shared" si="191"/>
        <v>150.51</v>
      </c>
      <c r="AN112" s="19">
        <f t="shared" si="192"/>
        <v>166.64</v>
      </c>
      <c r="AO112" s="19">
        <f t="shared" si="193"/>
        <v>161.26</v>
      </c>
      <c r="AP112" s="19">
        <f t="shared" si="194"/>
        <v>166.64</v>
      </c>
      <c r="AQ112" s="19">
        <f t="shared" si="195"/>
        <v>161.26</v>
      </c>
      <c r="AR112" s="19">
        <f t="shared" si="196"/>
        <v>166.64</v>
      </c>
      <c r="AS112" s="19">
        <f t="shared" si="197"/>
        <v>166.64</v>
      </c>
      <c r="AT112" s="19">
        <f t="shared" si="198"/>
        <v>161.26</v>
      </c>
      <c r="AU112" s="19">
        <f t="shared" si="199"/>
        <v>166.64</v>
      </c>
      <c r="AV112" s="19">
        <f t="shared" si="200"/>
        <v>161.26</v>
      </c>
      <c r="AW112" s="19">
        <f t="shared" si="201"/>
        <v>166.64</v>
      </c>
      <c r="AX112" s="19">
        <f t="shared" si="202"/>
        <v>1962.0300000000002</v>
      </c>
      <c r="AY112" s="19">
        <f t="shared" si="203"/>
        <v>2015.78</v>
      </c>
      <c r="AZ112" s="19">
        <f t="shared" si="204"/>
        <v>166.64</v>
      </c>
      <c r="BA112" s="19">
        <f t="shared" si="205"/>
        <v>150.51</v>
      </c>
      <c r="BB112" s="19">
        <f t="shared" si="206"/>
        <v>166.64</v>
      </c>
      <c r="BC112" s="19">
        <f t="shared" si="207"/>
        <v>161.26</v>
      </c>
      <c r="BD112" s="19">
        <f t="shared" si="208"/>
        <v>166.64</v>
      </c>
      <c r="BE112" s="19">
        <f t="shared" si="209"/>
        <v>161.26</v>
      </c>
      <c r="BF112" s="19">
        <f t="shared" si="210"/>
        <v>166.64</v>
      </c>
      <c r="BG112" s="19">
        <f t="shared" si="211"/>
        <v>166.64</v>
      </c>
      <c r="BH112" s="19">
        <f t="shared" si="212"/>
        <v>161.26</v>
      </c>
      <c r="BI112" s="19">
        <f t="shared" si="213"/>
        <v>166.64</v>
      </c>
      <c r="BJ112" s="19">
        <f t="shared" si="214"/>
        <v>161.26</v>
      </c>
      <c r="BK112" s="19">
        <f t="shared" si="215"/>
        <v>166.64</v>
      </c>
      <c r="BL112" s="19">
        <f t="shared" si="216"/>
        <v>1962.0300000000002</v>
      </c>
      <c r="BM112" s="19">
        <f t="shared" si="217"/>
        <v>3977.81</v>
      </c>
      <c r="BN112" s="19">
        <f t="shared" si="218"/>
        <v>166.64</v>
      </c>
      <c r="BO112" s="19">
        <f t="shared" si="219"/>
        <v>150.51</v>
      </c>
      <c r="BP112" s="19">
        <f t="shared" si="220"/>
        <v>166.64</v>
      </c>
      <c r="BQ112" s="19">
        <f t="shared" si="221"/>
        <v>161.26</v>
      </c>
      <c r="BR112" s="19">
        <f t="shared" si="222"/>
        <v>166.64</v>
      </c>
      <c r="BS112" s="19">
        <f t="shared" si="223"/>
        <v>161.26</v>
      </c>
      <c r="BT112" s="19">
        <f t="shared" si="224"/>
        <v>166.64</v>
      </c>
      <c r="BU112" s="19">
        <f t="shared" si="225"/>
        <v>166.64</v>
      </c>
      <c r="BV112" s="19">
        <f t="shared" si="226"/>
        <v>161.26</v>
      </c>
      <c r="BW112" s="19">
        <f t="shared" si="227"/>
        <v>166.64</v>
      </c>
      <c r="BX112" s="19">
        <f t="shared" si="228"/>
        <v>161.26</v>
      </c>
      <c r="BY112" s="19">
        <f t="shared" si="229"/>
        <v>166.64</v>
      </c>
      <c r="BZ112" s="19">
        <f t="shared" si="230"/>
        <v>1962.0300000000002</v>
      </c>
      <c r="CA112" s="19">
        <f t="shared" si="231"/>
        <v>5939.84</v>
      </c>
      <c r="CB112" s="19">
        <f t="shared" si="232"/>
        <v>166.64</v>
      </c>
      <c r="CC112" s="19">
        <f t="shared" si="233"/>
        <v>155.88</v>
      </c>
      <c r="CD112" s="19">
        <f t="shared" si="234"/>
        <v>166.64</v>
      </c>
      <c r="CE112" s="19">
        <f t="shared" si="235"/>
        <v>161.26</v>
      </c>
      <c r="CF112" s="19">
        <f t="shared" si="236"/>
        <v>166.64</v>
      </c>
      <c r="CG112" s="19">
        <f t="shared" si="237"/>
        <v>161.26</v>
      </c>
      <c r="CH112" s="19">
        <f t="shared" si="238"/>
        <v>166.64</v>
      </c>
      <c r="CI112" s="19">
        <f t="shared" si="239"/>
        <v>166.64</v>
      </c>
      <c r="CJ112" s="19">
        <f t="shared" si="240"/>
        <v>161.26</v>
      </c>
      <c r="CK112" s="19">
        <f t="shared" si="241"/>
        <v>166.64</v>
      </c>
      <c r="CL112" s="19">
        <f t="shared" si="242"/>
        <v>161.26</v>
      </c>
      <c r="CM112" s="19">
        <f t="shared" si="243"/>
        <v>166.64</v>
      </c>
      <c r="CN112" s="19">
        <f t="shared" si="244"/>
        <v>1967.4</v>
      </c>
      <c r="CO112" s="156">
        <f t="shared" si="245"/>
        <v>7907.24</v>
      </c>
      <c r="CP112" s="19">
        <f t="shared" si="251"/>
        <v>166.64</v>
      </c>
      <c r="CQ112" s="19">
        <f t="shared" si="246"/>
        <v>150.51</v>
      </c>
      <c r="CR112" s="19">
        <f t="shared" si="252"/>
        <v>166.64</v>
      </c>
      <c r="CS112" s="19">
        <f t="shared" si="253"/>
        <v>161.26</v>
      </c>
      <c r="CT112" s="157">
        <f t="shared" si="254"/>
        <v>166.64</v>
      </c>
      <c r="CU112" s="19">
        <f t="shared" si="255"/>
        <v>161.26</v>
      </c>
      <c r="CV112" s="19">
        <f t="shared" si="256"/>
        <v>166.64</v>
      </c>
      <c r="CW112" s="19"/>
      <c r="CX112" s="19"/>
      <c r="CY112" s="19"/>
      <c r="CZ112" s="19"/>
      <c r="DA112" s="19"/>
      <c r="DB112" s="93">
        <f t="shared" si="247"/>
        <v>1139.5899999999999</v>
      </c>
      <c r="DC112" s="19">
        <f t="shared" si="248"/>
        <v>9046.83</v>
      </c>
      <c r="DD112" s="19">
        <f t="shared" si="249"/>
        <v>1853.17</v>
      </c>
    </row>
    <row r="113" spans="2:108" ht="16.5" x14ac:dyDescent="0.2">
      <c r="B113" s="29">
        <v>41534</v>
      </c>
      <c r="C113" s="30" t="s">
        <v>294</v>
      </c>
      <c r="D113" s="39" t="s">
        <v>295</v>
      </c>
      <c r="E113" s="40" t="s">
        <v>150</v>
      </c>
      <c r="F113" s="42" t="s">
        <v>296</v>
      </c>
      <c r="G113" s="19">
        <v>1132.69</v>
      </c>
      <c r="H113" s="19">
        <f t="shared" si="182"/>
        <v>113.26900000000001</v>
      </c>
      <c r="I113" s="19">
        <f t="shared" si="183"/>
        <v>1019.421</v>
      </c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>
        <f t="shared" si="257"/>
        <v>0</v>
      </c>
      <c r="AK113" s="19">
        <v>0</v>
      </c>
      <c r="AL113" s="19"/>
      <c r="AM113" s="19"/>
      <c r="AN113" s="19"/>
      <c r="AO113" s="19"/>
      <c r="AP113" s="19"/>
      <c r="AQ113" s="19"/>
      <c r="AR113" s="19"/>
      <c r="AS113" s="19"/>
      <c r="AT113" s="19">
        <f>ROUND((I113/5/365*13),2)</f>
        <v>7.26</v>
      </c>
      <c r="AU113" s="19">
        <f t="shared" si="199"/>
        <v>17.32</v>
      </c>
      <c r="AV113" s="19">
        <f t="shared" si="200"/>
        <v>16.760000000000002</v>
      </c>
      <c r="AW113" s="19">
        <f t="shared" si="201"/>
        <v>17.32</v>
      </c>
      <c r="AX113" s="19">
        <f t="shared" si="202"/>
        <v>58.660000000000004</v>
      </c>
      <c r="AY113" s="19">
        <f t="shared" si="203"/>
        <v>58.66</v>
      </c>
      <c r="AZ113" s="19">
        <f t="shared" si="204"/>
        <v>17.32</v>
      </c>
      <c r="BA113" s="19">
        <f t="shared" si="205"/>
        <v>15.64</v>
      </c>
      <c r="BB113" s="19">
        <f t="shared" si="206"/>
        <v>17.32</v>
      </c>
      <c r="BC113" s="19">
        <f t="shared" si="207"/>
        <v>16.760000000000002</v>
      </c>
      <c r="BD113" s="19">
        <f t="shared" si="208"/>
        <v>17.32</v>
      </c>
      <c r="BE113" s="19">
        <f t="shared" si="209"/>
        <v>16.760000000000002</v>
      </c>
      <c r="BF113" s="19">
        <f t="shared" si="210"/>
        <v>17.32</v>
      </c>
      <c r="BG113" s="19">
        <f t="shared" si="211"/>
        <v>17.32</v>
      </c>
      <c r="BH113" s="19">
        <f t="shared" si="212"/>
        <v>16.760000000000002</v>
      </c>
      <c r="BI113" s="19">
        <f t="shared" si="213"/>
        <v>17.32</v>
      </c>
      <c r="BJ113" s="19">
        <f t="shared" si="214"/>
        <v>16.760000000000002</v>
      </c>
      <c r="BK113" s="19">
        <f t="shared" si="215"/>
        <v>17.32</v>
      </c>
      <c r="BL113" s="19">
        <f t="shared" si="216"/>
        <v>203.92</v>
      </c>
      <c r="BM113" s="19">
        <f t="shared" si="217"/>
        <v>262.58</v>
      </c>
      <c r="BN113" s="19">
        <f t="shared" si="218"/>
        <v>17.32</v>
      </c>
      <c r="BO113" s="19">
        <f t="shared" si="219"/>
        <v>15.64</v>
      </c>
      <c r="BP113" s="19">
        <f t="shared" si="220"/>
        <v>17.32</v>
      </c>
      <c r="BQ113" s="19">
        <f t="shared" si="221"/>
        <v>16.760000000000002</v>
      </c>
      <c r="BR113" s="19">
        <f t="shared" si="222"/>
        <v>17.32</v>
      </c>
      <c r="BS113" s="19">
        <f t="shared" si="223"/>
        <v>16.760000000000002</v>
      </c>
      <c r="BT113" s="19">
        <f t="shared" si="224"/>
        <v>17.32</v>
      </c>
      <c r="BU113" s="19">
        <f t="shared" si="225"/>
        <v>17.32</v>
      </c>
      <c r="BV113" s="19">
        <f t="shared" si="226"/>
        <v>16.760000000000002</v>
      </c>
      <c r="BW113" s="19">
        <f t="shared" si="227"/>
        <v>17.32</v>
      </c>
      <c r="BX113" s="19">
        <f t="shared" si="228"/>
        <v>16.760000000000002</v>
      </c>
      <c r="BY113" s="19">
        <f t="shared" si="229"/>
        <v>17.32</v>
      </c>
      <c r="BZ113" s="19">
        <f t="shared" si="230"/>
        <v>203.92</v>
      </c>
      <c r="CA113" s="19">
        <f t="shared" si="231"/>
        <v>466.5</v>
      </c>
      <c r="CB113" s="19">
        <f t="shared" si="232"/>
        <v>17.32</v>
      </c>
      <c r="CC113" s="19">
        <f t="shared" si="233"/>
        <v>16.2</v>
      </c>
      <c r="CD113" s="19">
        <f t="shared" si="234"/>
        <v>17.32</v>
      </c>
      <c r="CE113" s="19">
        <f t="shared" si="235"/>
        <v>16.760000000000002</v>
      </c>
      <c r="CF113" s="19">
        <f t="shared" si="236"/>
        <v>17.32</v>
      </c>
      <c r="CG113" s="19">
        <f t="shared" si="237"/>
        <v>16.760000000000002</v>
      </c>
      <c r="CH113" s="19">
        <f t="shared" si="238"/>
        <v>17.32</v>
      </c>
      <c r="CI113" s="19">
        <f t="shared" si="239"/>
        <v>17.32</v>
      </c>
      <c r="CJ113" s="19">
        <f t="shared" si="240"/>
        <v>16.760000000000002</v>
      </c>
      <c r="CK113" s="19">
        <f t="shared" si="241"/>
        <v>17.32</v>
      </c>
      <c r="CL113" s="19">
        <f t="shared" si="242"/>
        <v>16.760000000000002</v>
      </c>
      <c r="CM113" s="19">
        <f t="shared" si="243"/>
        <v>17.32</v>
      </c>
      <c r="CN113" s="19">
        <f t="shared" si="244"/>
        <v>204.47999999999996</v>
      </c>
      <c r="CO113" s="156">
        <f t="shared" si="245"/>
        <v>670.98</v>
      </c>
      <c r="CP113" s="19">
        <f t="shared" si="251"/>
        <v>17.32</v>
      </c>
      <c r="CQ113" s="19">
        <f t="shared" si="246"/>
        <v>15.64</v>
      </c>
      <c r="CR113" s="19">
        <f t="shared" si="252"/>
        <v>17.32</v>
      </c>
      <c r="CS113" s="19">
        <f t="shared" si="253"/>
        <v>16.760000000000002</v>
      </c>
      <c r="CT113" s="157">
        <f t="shared" si="254"/>
        <v>17.32</v>
      </c>
      <c r="CU113" s="19">
        <f t="shared" si="255"/>
        <v>16.760000000000002</v>
      </c>
      <c r="CV113" s="19">
        <f t="shared" si="256"/>
        <v>17.32</v>
      </c>
      <c r="CW113" s="19"/>
      <c r="CX113" s="19"/>
      <c r="CY113" s="19"/>
      <c r="CZ113" s="19"/>
      <c r="DA113" s="19"/>
      <c r="DB113" s="93">
        <f t="shared" si="247"/>
        <v>118.44000000000003</v>
      </c>
      <c r="DC113" s="19">
        <f t="shared" si="248"/>
        <v>789.42</v>
      </c>
      <c r="DD113" s="19">
        <f t="shared" si="249"/>
        <v>343.2700000000001</v>
      </c>
    </row>
    <row r="114" spans="2:108" ht="16.5" x14ac:dyDescent="0.2">
      <c r="B114" s="29">
        <v>41534</v>
      </c>
      <c r="C114" s="30" t="s">
        <v>294</v>
      </c>
      <c r="D114" s="39" t="s">
        <v>297</v>
      </c>
      <c r="E114" s="40" t="s">
        <v>150</v>
      </c>
      <c r="F114" s="42" t="s">
        <v>298</v>
      </c>
      <c r="G114" s="19">
        <v>1132.69</v>
      </c>
      <c r="H114" s="19">
        <f t="shared" si="182"/>
        <v>113.26900000000001</v>
      </c>
      <c r="I114" s="19">
        <f t="shared" si="183"/>
        <v>1019.421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>
        <f t="shared" si="257"/>
        <v>0</v>
      </c>
      <c r="AK114" s="19">
        <v>0</v>
      </c>
      <c r="AL114" s="19"/>
      <c r="AM114" s="19"/>
      <c r="AN114" s="19"/>
      <c r="AO114" s="19"/>
      <c r="AP114" s="19"/>
      <c r="AQ114" s="19"/>
      <c r="AR114" s="19"/>
      <c r="AS114" s="19"/>
      <c r="AT114" s="19">
        <f>ROUND((I114/5/365*13),2)</f>
        <v>7.26</v>
      </c>
      <c r="AU114" s="19">
        <f t="shared" si="199"/>
        <v>17.32</v>
      </c>
      <c r="AV114" s="19">
        <f t="shared" si="200"/>
        <v>16.760000000000002</v>
      </c>
      <c r="AW114" s="19">
        <f t="shared" si="201"/>
        <v>17.32</v>
      </c>
      <c r="AX114" s="19">
        <f t="shared" si="202"/>
        <v>58.660000000000004</v>
      </c>
      <c r="AY114" s="19">
        <f t="shared" si="203"/>
        <v>58.66</v>
      </c>
      <c r="AZ114" s="19">
        <f t="shared" si="204"/>
        <v>17.32</v>
      </c>
      <c r="BA114" s="19">
        <f t="shared" si="205"/>
        <v>15.64</v>
      </c>
      <c r="BB114" s="19">
        <f t="shared" si="206"/>
        <v>17.32</v>
      </c>
      <c r="BC114" s="19">
        <f t="shared" si="207"/>
        <v>16.760000000000002</v>
      </c>
      <c r="BD114" s="19">
        <f t="shared" si="208"/>
        <v>17.32</v>
      </c>
      <c r="BE114" s="19">
        <f t="shared" si="209"/>
        <v>16.760000000000002</v>
      </c>
      <c r="BF114" s="19">
        <f t="shared" si="210"/>
        <v>17.32</v>
      </c>
      <c r="BG114" s="19">
        <f t="shared" si="211"/>
        <v>17.32</v>
      </c>
      <c r="BH114" s="19">
        <f t="shared" si="212"/>
        <v>16.760000000000002</v>
      </c>
      <c r="BI114" s="19">
        <f t="shared" si="213"/>
        <v>17.32</v>
      </c>
      <c r="BJ114" s="19">
        <f t="shared" si="214"/>
        <v>16.760000000000002</v>
      </c>
      <c r="BK114" s="19">
        <f t="shared" si="215"/>
        <v>17.32</v>
      </c>
      <c r="BL114" s="19">
        <f t="shared" si="216"/>
        <v>203.92</v>
      </c>
      <c r="BM114" s="19">
        <f t="shared" si="217"/>
        <v>262.58</v>
      </c>
      <c r="BN114" s="19">
        <f t="shared" si="218"/>
        <v>17.32</v>
      </c>
      <c r="BO114" s="19">
        <f t="shared" si="219"/>
        <v>15.64</v>
      </c>
      <c r="BP114" s="19">
        <f t="shared" si="220"/>
        <v>17.32</v>
      </c>
      <c r="BQ114" s="19">
        <f t="shared" si="221"/>
        <v>16.760000000000002</v>
      </c>
      <c r="BR114" s="19">
        <f t="shared" si="222"/>
        <v>17.32</v>
      </c>
      <c r="BS114" s="19">
        <f t="shared" si="223"/>
        <v>16.760000000000002</v>
      </c>
      <c r="BT114" s="19">
        <f t="shared" si="224"/>
        <v>17.32</v>
      </c>
      <c r="BU114" s="19">
        <f t="shared" si="225"/>
        <v>17.32</v>
      </c>
      <c r="BV114" s="19">
        <f t="shared" si="226"/>
        <v>16.760000000000002</v>
      </c>
      <c r="BW114" s="19">
        <f t="shared" si="227"/>
        <v>17.32</v>
      </c>
      <c r="BX114" s="19">
        <f t="shared" si="228"/>
        <v>16.760000000000002</v>
      </c>
      <c r="BY114" s="19">
        <f t="shared" si="229"/>
        <v>17.32</v>
      </c>
      <c r="BZ114" s="19">
        <f t="shared" si="230"/>
        <v>203.92</v>
      </c>
      <c r="CA114" s="19">
        <f t="shared" si="231"/>
        <v>466.5</v>
      </c>
      <c r="CB114" s="19">
        <f t="shared" si="232"/>
        <v>17.32</v>
      </c>
      <c r="CC114" s="19">
        <f t="shared" si="233"/>
        <v>16.2</v>
      </c>
      <c r="CD114" s="19">
        <f t="shared" si="234"/>
        <v>17.32</v>
      </c>
      <c r="CE114" s="19">
        <f t="shared" si="235"/>
        <v>16.760000000000002</v>
      </c>
      <c r="CF114" s="19">
        <f t="shared" si="236"/>
        <v>17.32</v>
      </c>
      <c r="CG114" s="19">
        <f t="shared" si="237"/>
        <v>16.760000000000002</v>
      </c>
      <c r="CH114" s="19">
        <f t="shared" si="238"/>
        <v>17.32</v>
      </c>
      <c r="CI114" s="19">
        <f t="shared" si="239"/>
        <v>17.32</v>
      </c>
      <c r="CJ114" s="19">
        <f t="shared" si="240"/>
        <v>16.760000000000002</v>
      </c>
      <c r="CK114" s="19">
        <f t="shared" si="241"/>
        <v>17.32</v>
      </c>
      <c r="CL114" s="19">
        <f t="shared" si="242"/>
        <v>16.760000000000002</v>
      </c>
      <c r="CM114" s="19">
        <f t="shared" si="243"/>
        <v>17.32</v>
      </c>
      <c r="CN114" s="19">
        <f t="shared" si="244"/>
        <v>204.47999999999996</v>
      </c>
      <c r="CO114" s="156">
        <f t="shared" si="245"/>
        <v>670.98</v>
      </c>
      <c r="CP114" s="19">
        <f t="shared" si="251"/>
        <v>17.32</v>
      </c>
      <c r="CQ114" s="19">
        <f t="shared" si="246"/>
        <v>15.64</v>
      </c>
      <c r="CR114" s="19">
        <f t="shared" si="252"/>
        <v>17.32</v>
      </c>
      <c r="CS114" s="19">
        <f t="shared" si="253"/>
        <v>16.760000000000002</v>
      </c>
      <c r="CT114" s="157">
        <f t="shared" si="254"/>
        <v>17.32</v>
      </c>
      <c r="CU114" s="19">
        <f t="shared" si="255"/>
        <v>16.760000000000002</v>
      </c>
      <c r="CV114" s="19">
        <f t="shared" si="256"/>
        <v>17.32</v>
      </c>
      <c r="CW114" s="19"/>
      <c r="CX114" s="19"/>
      <c r="CY114" s="19"/>
      <c r="CZ114" s="19"/>
      <c r="DA114" s="19"/>
      <c r="DB114" s="93">
        <f t="shared" si="247"/>
        <v>118.44000000000003</v>
      </c>
      <c r="DC114" s="19">
        <f t="shared" si="248"/>
        <v>789.42</v>
      </c>
      <c r="DD114" s="19">
        <f t="shared" si="249"/>
        <v>343.2700000000001</v>
      </c>
    </row>
    <row r="115" spans="2:108" ht="16.5" x14ac:dyDescent="0.2">
      <c r="B115" s="29">
        <v>41534</v>
      </c>
      <c r="C115" s="30" t="s">
        <v>294</v>
      </c>
      <c r="D115" s="39" t="s">
        <v>299</v>
      </c>
      <c r="E115" s="40" t="s">
        <v>150</v>
      </c>
      <c r="F115" s="42" t="s">
        <v>300</v>
      </c>
      <c r="G115" s="19">
        <v>1132.69</v>
      </c>
      <c r="H115" s="19">
        <f t="shared" si="182"/>
        <v>113.26900000000001</v>
      </c>
      <c r="I115" s="19">
        <f t="shared" si="183"/>
        <v>1019.421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>
        <f t="shared" si="257"/>
        <v>0</v>
      </c>
      <c r="AK115" s="19">
        <v>0</v>
      </c>
      <c r="AL115" s="19"/>
      <c r="AM115" s="19"/>
      <c r="AN115" s="19"/>
      <c r="AO115" s="19"/>
      <c r="AP115" s="19"/>
      <c r="AQ115" s="19"/>
      <c r="AR115" s="19"/>
      <c r="AS115" s="19"/>
      <c r="AT115" s="19">
        <f>ROUND((I115/5/365*13),2)</f>
        <v>7.26</v>
      </c>
      <c r="AU115" s="19">
        <f t="shared" si="199"/>
        <v>17.32</v>
      </c>
      <c r="AV115" s="19">
        <f t="shared" si="200"/>
        <v>16.760000000000002</v>
      </c>
      <c r="AW115" s="19">
        <f t="shared" si="201"/>
        <v>17.32</v>
      </c>
      <c r="AX115" s="19">
        <f t="shared" si="202"/>
        <v>58.660000000000004</v>
      </c>
      <c r="AY115" s="19">
        <f t="shared" si="203"/>
        <v>58.66</v>
      </c>
      <c r="AZ115" s="19">
        <f t="shared" si="204"/>
        <v>17.32</v>
      </c>
      <c r="BA115" s="19">
        <f t="shared" si="205"/>
        <v>15.64</v>
      </c>
      <c r="BB115" s="19">
        <f t="shared" si="206"/>
        <v>17.32</v>
      </c>
      <c r="BC115" s="19">
        <f t="shared" si="207"/>
        <v>16.760000000000002</v>
      </c>
      <c r="BD115" s="19">
        <f t="shared" si="208"/>
        <v>17.32</v>
      </c>
      <c r="BE115" s="19">
        <f t="shared" si="209"/>
        <v>16.760000000000002</v>
      </c>
      <c r="BF115" s="19">
        <f t="shared" si="210"/>
        <v>17.32</v>
      </c>
      <c r="BG115" s="19">
        <f t="shared" si="211"/>
        <v>17.32</v>
      </c>
      <c r="BH115" s="19">
        <f t="shared" si="212"/>
        <v>16.760000000000002</v>
      </c>
      <c r="BI115" s="19">
        <f t="shared" si="213"/>
        <v>17.32</v>
      </c>
      <c r="BJ115" s="19">
        <f t="shared" si="214"/>
        <v>16.760000000000002</v>
      </c>
      <c r="BK115" s="19">
        <f t="shared" si="215"/>
        <v>17.32</v>
      </c>
      <c r="BL115" s="19">
        <f t="shared" ref="BL115:BL135" si="260">SUM(AZ115:BK115)</f>
        <v>203.92</v>
      </c>
      <c r="BM115" s="19">
        <f t="shared" si="217"/>
        <v>262.58</v>
      </c>
      <c r="BN115" s="19">
        <f t="shared" si="218"/>
        <v>17.32</v>
      </c>
      <c r="BO115" s="19">
        <f t="shared" si="219"/>
        <v>15.64</v>
      </c>
      <c r="BP115" s="19">
        <f t="shared" si="220"/>
        <v>17.32</v>
      </c>
      <c r="BQ115" s="19">
        <f t="shared" si="221"/>
        <v>16.760000000000002</v>
      </c>
      <c r="BR115" s="19">
        <f t="shared" si="222"/>
        <v>17.32</v>
      </c>
      <c r="BS115" s="19">
        <f t="shared" si="223"/>
        <v>16.760000000000002</v>
      </c>
      <c r="BT115" s="19">
        <f t="shared" si="224"/>
        <v>17.32</v>
      </c>
      <c r="BU115" s="19">
        <f t="shared" si="225"/>
        <v>17.32</v>
      </c>
      <c r="BV115" s="19">
        <f t="shared" si="226"/>
        <v>16.760000000000002</v>
      </c>
      <c r="BW115" s="19">
        <f t="shared" si="227"/>
        <v>17.32</v>
      </c>
      <c r="BX115" s="19">
        <f t="shared" si="228"/>
        <v>16.760000000000002</v>
      </c>
      <c r="BY115" s="19">
        <f t="shared" si="229"/>
        <v>17.32</v>
      </c>
      <c r="BZ115" s="19">
        <f t="shared" si="230"/>
        <v>203.92</v>
      </c>
      <c r="CA115" s="19">
        <f t="shared" si="231"/>
        <v>466.5</v>
      </c>
      <c r="CB115" s="19">
        <f t="shared" si="232"/>
        <v>17.32</v>
      </c>
      <c r="CC115" s="19">
        <f t="shared" si="233"/>
        <v>16.2</v>
      </c>
      <c r="CD115" s="19">
        <f t="shared" si="234"/>
        <v>17.32</v>
      </c>
      <c r="CE115" s="19">
        <f t="shared" si="235"/>
        <v>16.760000000000002</v>
      </c>
      <c r="CF115" s="19">
        <f t="shared" si="236"/>
        <v>17.32</v>
      </c>
      <c r="CG115" s="19">
        <f t="shared" si="237"/>
        <v>16.760000000000002</v>
      </c>
      <c r="CH115" s="19">
        <f t="shared" si="238"/>
        <v>17.32</v>
      </c>
      <c r="CI115" s="19">
        <f t="shared" si="239"/>
        <v>17.32</v>
      </c>
      <c r="CJ115" s="19">
        <f t="shared" si="240"/>
        <v>16.760000000000002</v>
      </c>
      <c r="CK115" s="19">
        <f t="shared" si="241"/>
        <v>17.32</v>
      </c>
      <c r="CL115" s="19">
        <f t="shared" si="242"/>
        <v>16.760000000000002</v>
      </c>
      <c r="CM115" s="19">
        <f t="shared" si="243"/>
        <v>17.32</v>
      </c>
      <c r="CN115" s="19">
        <f t="shared" si="244"/>
        <v>204.47999999999996</v>
      </c>
      <c r="CO115" s="156">
        <f t="shared" si="245"/>
        <v>670.98</v>
      </c>
      <c r="CP115" s="19">
        <f t="shared" si="251"/>
        <v>17.32</v>
      </c>
      <c r="CQ115" s="19">
        <f t="shared" si="246"/>
        <v>15.64</v>
      </c>
      <c r="CR115" s="19">
        <f t="shared" si="252"/>
        <v>17.32</v>
      </c>
      <c r="CS115" s="19">
        <f t="shared" si="253"/>
        <v>16.760000000000002</v>
      </c>
      <c r="CT115" s="157">
        <f t="shared" si="254"/>
        <v>17.32</v>
      </c>
      <c r="CU115" s="19">
        <f t="shared" si="255"/>
        <v>16.760000000000002</v>
      </c>
      <c r="CV115" s="19">
        <f t="shared" si="256"/>
        <v>17.32</v>
      </c>
      <c r="CW115" s="19"/>
      <c r="CX115" s="19"/>
      <c r="CY115" s="19"/>
      <c r="CZ115" s="19"/>
      <c r="DA115" s="19"/>
      <c r="DB115" s="93">
        <f t="shared" si="247"/>
        <v>118.44000000000003</v>
      </c>
      <c r="DC115" s="19">
        <f t="shared" si="248"/>
        <v>789.42</v>
      </c>
      <c r="DD115" s="19">
        <f t="shared" si="249"/>
        <v>343.2700000000001</v>
      </c>
    </row>
    <row r="116" spans="2:108" ht="16.5" x14ac:dyDescent="0.2">
      <c r="B116" s="29">
        <v>41534</v>
      </c>
      <c r="C116" s="30" t="s">
        <v>301</v>
      </c>
      <c r="D116" s="39" t="s">
        <v>302</v>
      </c>
      <c r="E116" s="40" t="s">
        <v>150</v>
      </c>
      <c r="F116" s="42" t="s">
        <v>303</v>
      </c>
      <c r="G116" s="19">
        <v>2558.08</v>
      </c>
      <c r="H116" s="19">
        <f t="shared" si="182"/>
        <v>255.80799999999999</v>
      </c>
      <c r="I116" s="19">
        <f t="shared" si="183"/>
        <v>2302.2719999999999</v>
      </c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>
        <f t="shared" si="257"/>
        <v>0</v>
      </c>
      <c r="AK116" s="19">
        <v>0</v>
      </c>
      <c r="AL116" s="19"/>
      <c r="AM116" s="19"/>
      <c r="AN116" s="19"/>
      <c r="AO116" s="19"/>
      <c r="AP116" s="19"/>
      <c r="AQ116" s="19"/>
      <c r="AR116" s="19"/>
      <c r="AS116" s="19"/>
      <c r="AT116" s="19">
        <f t="shared" ref="AT116" si="261">ROUND((I116/5/365*13),2)</f>
        <v>16.399999999999999</v>
      </c>
      <c r="AU116" s="19">
        <f t="shared" si="199"/>
        <v>39.11</v>
      </c>
      <c r="AV116" s="19">
        <f t="shared" si="200"/>
        <v>37.85</v>
      </c>
      <c r="AW116" s="19">
        <f t="shared" si="201"/>
        <v>39.11</v>
      </c>
      <c r="AX116" s="19">
        <f t="shared" si="202"/>
        <v>132.47</v>
      </c>
      <c r="AY116" s="19">
        <f t="shared" si="203"/>
        <v>132.47</v>
      </c>
      <c r="AZ116" s="19">
        <f t="shared" si="204"/>
        <v>39.11</v>
      </c>
      <c r="BA116" s="19">
        <f t="shared" si="205"/>
        <v>35.32</v>
      </c>
      <c r="BB116" s="19">
        <f t="shared" si="206"/>
        <v>39.11</v>
      </c>
      <c r="BC116" s="19">
        <f t="shared" si="207"/>
        <v>37.85</v>
      </c>
      <c r="BD116" s="19">
        <f t="shared" si="208"/>
        <v>39.11</v>
      </c>
      <c r="BE116" s="19">
        <f t="shared" si="209"/>
        <v>37.85</v>
      </c>
      <c r="BF116" s="19">
        <f t="shared" si="210"/>
        <v>39.11</v>
      </c>
      <c r="BG116" s="19">
        <f t="shared" si="211"/>
        <v>39.11</v>
      </c>
      <c r="BH116" s="19">
        <f t="shared" si="212"/>
        <v>37.85</v>
      </c>
      <c r="BI116" s="19">
        <f t="shared" si="213"/>
        <v>39.11</v>
      </c>
      <c r="BJ116" s="19">
        <f t="shared" si="214"/>
        <v>37.85</v>
      </c>
      <c r="BK116" s="19">
        <f t="shared" si="215"/>
        <v>39.11</v>
      </c>
      <c r="BL116" s="19">
        <f t="shared" si="260"/>
        <v>460.49000000000007</v>
      </c>
      <c r="BM116" s="19">
        <f t="shared" si="217"/>
        <v>592.96</v>
      </c>
      <c r="BN116" s="19">
        <f t="shared" si="218"/>
        <v>39.11</v>
      </c>
      <c r="BO116" s="19">
        <f t="shared" si="219"/>
        <v>35.32</v>
      </c>
      <c r="BP116" s="19">
        <f t="shared" si="220"/>
        <v>39.11</v>
      </c>
      <c r="BQ116" s="19">
        <f t="shared" si="221"/>
        <v>37.85</v>
      </c>
      <c r="BR116" s="19">
        <f t="shared" si="222"/>
        <v>39.11</v>
      </c>
      <c r="BS116" s="19">
        <f t="shared" si="223"/>
        <v>37.85</v>
      </c>
      <c r="BT116" s="19">
        <f t="shared" si="224"/>
        <v>39.11</v>
      </c>
      <c r="BU116" s="19">
        <f t="shared" si="225"/>
        <v>39.11</v>
      </c>
      <c r="BV116" s="19">
        <f t="shared" si="226"/>
        <v>37.85</v>
      </c>
      <c r="BW116" s="19">
        <f t="shared" si="227"/>
        <v>39.11</v>
      </c>
      <c r="BX116" s="19">
        <f t="shared" si="228"/>
        <v>37.85</v>
      </c>
      <c r="BY116" s="19">
        <f t="shared" si="229"/>
        <v>39.11</v>
      </c>
      <c r="BZ116" s="19">
        <f t="shared" si="230"/>
        <v>460.49000000000007</v>
      </c>
      <c r="CA116" s="19">
        <f t="shared" si="231"/>
        <v>1053.45</v>
      </c>
      <c r="CB116" s="19">
        <f t="shared" si="232"/>
        <v>39.11</v>
      </c>
      <c r="CC116" s="19">
        <f t="shared" si="233"/>
        <v>36.58</v>
      </c>
      <c r="CD116" s="19">
        <f t="shared" si="234"/>
        <v>39.11</v>
      </c>
      <c r="CE116" s="19">
        <f t="shared" si="235"/>
        <v>37.85</v>
      </c>
      <c r="CF116" s="19">
        <f t="shared" si="236"/>
        <v>39.11</v>
      </c>
      <c r="CG116" s="19">
        <f t="shared" si="237"/>
        <v>37.85</v>
      </c>
      <c r="CH116" s="19">
        <f t="shared" si="238"/>
        <v>39.11</v>
      </c>
      <c r="CI116" s="19">
        <f t="shared" si="239"/>
        <v>39.11</v>
      </c>
      <c r="CJ116" s="19">
        <f t="shared" si="240"/>
        <v>37.85</v>
      </c>
      <c r="CK116" s="19">
        <f t="shared" si="241"/>
        <v>39.11</v>
      </c>
      <c r="CL116" s="19">
        <f t="shared" si="242"/>
        <v>37.85</v>
      </c>
      <c r="CM116" s="19">
        <f t="shared" si="243"/>
        <v>39.11</v>
      </c>
      <c r="CN116" s="19">
        <f t="shared" si="244"/>
        <v>461.75000000000006</v>
      </c>
      <c r="CO116" s="156">
        <f t="shared" si="245"/>
        <v>1515.2</v>
      </c>
      <c r="CP116" s="19">
        <f t="shared" si="251"/>
        <v>39.11</v>
      </c>
      <c r="CQ116" s="19">
        <f t="shared" si="246"/>
        <v>35.32</v>
      </c>
      <c r="CR116" s="19">
        <f t="shared" si="252"/>
        <v>39.11</v>
      </c>
      <c r="CS116" s="19">
        <f t="shared" si="253"/>
        <v>37.85</v>
      </c>
      <c r="CT116" s="157">
        <f t="shared" si="254"/>
        <v>39.11</v>
      </c>
      <c r="CU116" s="19">
        <f t="shared" si="255"/>
        <v>37.85</v>
      </c>
      <c r="CV116" s="19">
        <f t="shared" si="256"/>
        <v>39.11</v>
      </c>
      <c r="CW116" s="19"/>
      <c r="CX116" s="19"/>
      <c r="CY116" s="19"/>
      <c r="CZ116" s="19"/>
      <c r="DA116" s="19"/>
      <c r="DB116" s="93">
        <f t="shared" si="247"/>
        <v>267.45999999999998</v>
      </c>
      <c r="DC116" s="19">
        <f t="shared" si="248"/>
        <v>1782.66</v>
      </c>
      <c r="DD116" s="19">
        <f t="shared" si="249"/>
        <v>775.41999999999985</v>
      </c>
    </row>
    <row r="117" spans="2:108" ht="140.25" x14ac:dyDescent="0.2">
      <c r="B117" s="29">
        <v>41547</v>
      </c>
      <c r="C117" s="30" t="s">
        <v>255</v>
      </c>
      <c r="D117" s="39" t="s">
        <v>304</v>
      </c>
      <c r="E117" s="40" t="s">
        <v>251</v>
      </c>
      <c r="F117" s="42" t="s">
        <v>305</v>
      </c>
      <c r="G117" s="19">
        <v>1398</v>
      </c>
      <c r="H117" s="19">
        <f t="shared" si="182"/>
        <v>139.80000000000001</v>
      </c>
      <c r="I117" s="19">
        <f t="shared" si="183"/>
        <v>1258.2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>
        <f t="shared" si="257"/>
        <v>0</v>
      </c>
      <c r="AK117" s="19">
        <v>0</v>
      </c>
      <c r="AL117" s="19"/>
      <c r="AM117" s="19"/>
      <c r="AN117" s="19"/>
      <c r="AO117" s="19"/>
      <c r="AP117" s="19"/>
      <c r="AQ117" s="19"/>
      <c r="AR117" s="19"/>
      <c r="AS117" s="19"/>
      <c r="AT117" s="19">
        <f>ROUND((I117/5/365*1),2)</f>
        <v>0.69</v>
      </c>
      <c r="AU117" s="19">
        <f t="shared" si="199"/>
        <v>21.37</v>
      </c>
      <c r="AV117" s="19">
        <f t="shared" si="200"/>
        <v>20.68</v>
      </c>
      <c r="AW117" s="19">
        <f t="shared" si="201"/>
        <v>21.37</v>
      </c>
      <c r="AX117" s="19">
        <f t="shared" si="202"/>
        <v>64.11</v>
      </c>
      <c r="AY117" s="19">
        <f t="shared" si="203"/>
        <v>64.11</v>
      </c>
      <c r="AZ117" s="19">
        <f t="shared" si="204"/>
        <v>21.37</v>
      </c>
      <c r="BA117" s="19">
        <f t="shared" si="205"/>
        <v>19.3</v>
      </c>
      <c r="BB117" s="19">
        <f t="shared" si="206"/>
        <v>21.37</v>
      </c>
      <c r="BC117" s="19">
        <f t="shared" si="207"/>
        <v>20.68</v>
      </c>
      <c r="BD117" s="19">
        <f t="shared" si="208"/>
        <v>21.37</v>
      </c>
      <c r="BE117" s="19">
        <f t="shared" si="209"/>
        <v>20.68</v>
      </c>
      <c r="BF117" s="19">
        <f t="shared" si="210"/>
        <v>21.37</v>
      </c>
      <c r="BG117" s="19">
        <f t="shared" si="211"/>
        <v>21.37</v>
      </c>
      <c r="BH117" s="19">
        <f t="shared" si="212"/>
        <v>20.68</v>
      </c>
      <c r="BI117" s="19">
        <f t="shared" si="213"/>
        <v>21.37</v>
      </c>
      <c r="BJ117" s="19">
        <f t="shared" si="214"/>
        <v>20.68</v>
      </c>
      <c r="BK117" s="19">
        <f t="shared" si="215"/>
        <v>21.37</v>
      </c>
      <c r="BL117" s="19">
        <f t="shared" si="260"/>
        <v>251.61000000000004</v>
      </c>
      <c r="BM117" s="19">
        <f t="shared" si="217"/>
        <v>315.72000000000003</v>
      </c>
      <c r="BN117" s="19">
        <f t="shared" si="218"/>
        <v>21.37</v>
      </c>
      <c r="BO117" s="19">
        <f t="shared" si="219"/>
        <v>19.3</v>
      </c>
      <c r="BP117" s="19">
        <f t="shared" si="220"/>
        <v>21.37</v>
      </c>
      <c r="BQ117" s="19">
        <f t="shared" si="221"/>
        <v>20.68</v>
      </c>
      <c r="BR117" s="19">
        <f t="shared" si="222"/>
        <v>21.37</v>
      </c>
      <c r="BS117" s="19">
        <f t="shared" si="223"/>
        <v>20.68</v>
      </c>
      <c r="BT117" s="19">
        <f t="shared" si="224"/>
        <v>21.37</v>
      </c>
      <c r="BU117" s="19">
        <f t="shared" si="225"/>
        <v>21.37</v>
      </c>
      <c r="BV117" s="19">
        <f t="shared" si="226"/>
        <v>20.68</v>
      </c>
      <c r="BW117" s="19">
        <f t="shared" si="227"/>
        <v>21.37</v>
      </c>
      <c r="BX117" s="19">
        <f t="shared" si="228"/>
        <v>20.68</v>
      </c>
      <c r="BY117" s="19">
        <f t="shared" si="229"/>
        <v>21.37</v>
      </c>
      <c r="BZ117" s="19">
        <f t="shared" si="230"/>
        <v>251.61000000000004</v>
      </c>
      <c r="CA117" s="19">
        <f t="shared" si="231"/>
        <v>567.33000000000004</v>
      </c>
      <c r="CB117" s="19">
        <f t="shared" si="232"/>
        <v>21.37</v>
      </c>
      <c r="CC117" s="19">
        <f t="shared" si="233"/>
        <v>19.989999999999998</v>
      </c>
      <c r="CD117" s="19">
        <f t="shared" si="234"/>
        <v>21.37</v>
      </c>
      <c r="CE117" s="19">
        <f t="shared" si="235"/>
        <v>20.68</v>
      </c>
      <c r="CF117" s="19">
        <f t="shared" si="236"/>
        <v>21.37</v>
      </c>
      <c r="CG117" s="19">
        <f t="shared" si="237"/>
        <v>20.68</v>
      </c>
      <c r="CH117" s="19">
        <f t="shared" si="238"/>
        <v>21.37</v>
      </c>
      <c r="CI117" s="19">
        <f t="shared" si="239"/>
        <v>21.37</v>
      </c>
      <c r="CJ117" s="19">
        <f t="shared" si="240"/>
        <v>20.68</v>
      </c>
      <c r="CK117" s="19">
        <f t="shared" si="241"/>
        <v>21.37</v>
      </c>
      <c r="CL117" s="19">
        <f t="shared" si="242"/>
        <v>20.68</v>
      </c>
      <c r="CM117" s="19">
        <f t="shared" si="243"/>
        <v>21.37</v>
      </c>
      <c r="CN117" s="19">
        <f t="shared" si="244"/>
        <v>252.30000000000004</v>
      </c>
      <c r="CO117" s="156">
        <f t="shared" si="245"/>
        <v>819.63</v>
      </c>
      <c r="CP117" s="19">
        <f t="shared" si="251"/>
        <v>21.37</v>
      </c>
      <c r="CQ117" s="19">
        <f t="shared" si="246"/>
        <v>19.3</v>
      </c>
      <c r="CR117" s="19">
        <f t="shared" si="252"/>
        <v>21.37</v>
      </c>
      <c r="CS117" s="19">
        <f t="shared" si="253"/>
        <v>20.68</v>
      </c>
      <c r="CT117" s="157">
        <f t="shared" si="254"/>
        <v>21.37</v>
      </c>
      <c r="CU117" s="19">
        <f t="shared" si="255"/>
        <v>20.68</v>
      </c>
      <c r="CV117" s="19">
        <f t="shared" si="256"/>
        <v>21.37</v>
      </c>
      <c r="CW117" s="19"/>
      <c r="CX117" s="19"/>
      <c r="CY117" s="19"/>
      <c r="CZ117" s="19"/>
      <c r="DA117" s="19"/>
      <c r="DB117" s="93">
        <f t="shared" si="247"/>
        <v>146.14000000000001</v>
      </c>
      <c r="DC117" s="19">
        <f t="shared" si="248"/>
        <v>965.77</v>
      </c>
      <c r="DD117" s="19">
        <f t="shared" si="249"/>
        <v>432.23</v>
      </c>
    </row>
    <row r="118" spans="2:108" ht="140.25" x14ac:dyDescent="0.2">
      <c r="B118" s="29">
        <v>41547</v>
      </c>
      <c r="C118" s="30" t="s">
        <v>255</v>
      </c>
      <c r="D118" s="39" t="s">
        <v>306</v>
      </c>
      <c r="E118" s="40" t="s">
        <v>244</v>
      </c>
      <c r="F118" s="42" t="s">
        <v>307</v>
      </c>
      <c r="G118" s="19">
        <v>1398</v>
      </c>
      <c r="H118" s="19">
        <f t="shared" si="182"/>
        <v>139.80000000000001</v>
      </c>
      <c r="I118" s="19">
        <f t="shared" si="183"/>
        <v>1258.2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>
        <f t="shared" si="257"/>
        <v>0</v>
      </c>
      <c r="AK118" s="19">
        <v>0</v>
      </c>
      <c r="AL118" s="19"/>
      <c r="AM118" s="19"/>
      <c r="AN118" s="19"/>
      <c r="AO118" s="19"/>
      <c r="AP118" s="19"/>
      <c r="AQ118" s="19"/>
      <c r="AR118" s="19"/>
      <c r="AS118" s="19"/>
      <c r="AT118" s="19">
        <f>ROUND((I118/5/365*1),2)</f>
        <v>0.69</v>
      </c>
      <c r="AU118" s="19">
        <f t="shared" si="199"/>
        <v>21.37</v>
      </c>
      <c r="AV118" s="19">
        <f t="shared" si="200"/>
        <v>20.68</v>
      </c>
      <c r="AW118" s="19">
        <f t="shared" si="201"/>
        <v>21.37</v>
      </c>
      <c r="AX118" s="19">
        <f t="shared" si="202"/>
        <v>64.11</v>
      </c>
      <c r="AY118" s="19">
        <f t="shared" si="203"/>
        <v>64.11</v>
      </c>
      <c r="AZ118" s="19">
        <f t="shared" si="204"/>
        <v>21.37</v>
      </c>
      <c r="BA118" s="19">
        <f t="shared" si="205"/>
        <v>19.3</v>
      </c>
      <c r="BB118" s="19">
        <f t="shared" si="206"/>
        <v>21.37</v>
      </c>
      <c r="BC118" s="19">
        <f t="shared" si="207"/>
        <v>20.68</v>
      </c>
      <c r="BD118" s="19">
        <f t="shared" si="208"/>
        <v>21.37</v>
      </c>
      <c r="BE118" s="19">
        <f t="shared" si="209"/>
        <v>20.68</v>
      </c>
      <c r="BF118" s="19">
        <f t="shared" si="210"/>
        <v>21.37</v>
      </c>
      <c r="BG118" s="19">
        <f t="shared" si="211"/>
        <v>21.37</v>
      </c>
      <c r="BH118" s="19">
        <f t="shared" si="212"/>
        <v>20.68</v>
      </c>
      <c r="BI118" s="19">
        <f t="shared" si="213"/>
        <v>21.37</v>
      </c>
      <c r="BJ118" s="19">
        <f t="shared" si="214"/>
        <v>20.68</v>
      </c>
      <c r="BK118" s="19">
        <f t="shared" si="215"/>
        <v>21.37</v>
      </c>
      <c r="BL118" s="19">
        <f t="shared" si="260"/>
        <v>251.61000000000004</v>
      </c>
      <c r="BM118" s="19">
        <f t="shared" si="217"/>
        <v>315.72000000000003</v>
      </c>
      <c r="BN118" s="19">
        <f t="shared" si="218"/>
        <v>21.37</v>
      </c>
      <c r="BO118" s="19">
        <f t="shared" si="219"/>
        <v>19.3</v>
      </c>
      <c r="BP118" s="19">
        <f t="shared" si="220"/>
        <v>21.37</v>
      </c>
      <c r="BQ118" s="19">
        <f t="shared" si="221"/>
        <v>20.68</v>
      </c>
      <c r="BR118" s="19">
        <f t="shared" si="222"/>
        <v>21.37</v>
      </c>
      <c r="BS118" s="19">
        <f t="shared" si="223"/>
        <v>20.68</v>
      </c>
      <c r="BT118" s="19">
        <f t="shared" si="224"/>
        <v>21.37</v>
      </c>
      <c r="BU118" s="19">
        <f t="shared" si="225"/>
        <v>21.37</v>
      </c>
      <c r="BV118" s="19">
        <f t="shared" si="226"/>
        <v>20.68</v>
      </c>
      <c r="BW118" s="19">
        <f t="shared" si="227"/>
        <v>21.37</v>
      </c>
      <c r="BX118" s="19">
        <f t="shared" si="228"/>
        <v>20.68</v>
      </c>
      <c r="BY118" s="19">
        <f t="shared" si="229"/>
        <v>21.37</v>
      </c>
      <c r="BZ118" s="19">
        <f t="shared" si="230"/>
        <v>251.61000000000004</v>
      </c>
      <c r="CA118" s="19">
        <f t="shared" si="231"/>
        <v>567.33000000000004</v>
      </c>
      <c r="CB118" s="19">
        <f t="shared" si="232"/>
        <v>21.37</v>
      </c>
      <c r="CC118" s="19">
        <f t="shared" si="233"/>
        <v>19.989999999999998</v>
      </c>
      <c r="CD118" s="19">
        <f t="shared" si="234"/>
        <v>21.37</v>
      </c>
      <c r="CE118" s="19">
        <f t="shared" si="235"/>
        <v>20.68</v>
      </c>
      <c r="CF118" s="19">
        <f t="shared" si="236"/>
        <v>21.37</v>
      </c>
      <c r="CG118" s="19">
        <f t="shared" si="237"/>
        <v>20.68</v>
      </c>
      <c r="CH118" s="19">
        <f t="shared" si="238"/>
        <v>21.37</v>
      </c>
      <c r="CI118" s="19">
        <f t="shared" si="239"/>
        <v>21.37</v>
      </c>
      <c r="CJ118" s="19">
        <f t="shared" si="240"/>
        <v>20.68</v>
      </c>
      <c r="CK118" s="19">
        <f t="shared" si="241"/>
        <v>21.37</v>
      </c>
      <c r="CL118" s="19">
        <f t="shared" si="242"/>
        <v>20.68</v>
      </c>
      <c r="CM118" s="19">
        <f t="shared" si="243"/>
        <v>21.37</v>
      </c>
      <c r="CN118" s="19">
        <f t="shared" si="244"/>
        <v>252.30000000000004</v>
      </c>
      <c r="CO118" s="156">
        <f t="shared" si="245"/>
        <v>819.63</v>
      </c>
      <c r="CP118" s="19">
        <f t="shared" si="251"/>
        <v>21.37</v>
      </c>
      <c r="CQ118" s="19">
        <f t="shared" si="246"/>
        <v>19.3</v>
      </c>
      <c r="CR118" s="19">
        <f t="shared" si="252"/>
        <v>21.37</v>
      </c>
      <c r="CS118" s="19">
        <f t="shared" si="253"/>
        <v>20.68</v>
      </c>
      <c r="CT118" s="157">
        <f t="shared" si="254"/>
        <v>21.37</v>
      </c>
      <c r="CU118" s="19">
        <f t="shared" si="255"/>
        <v>20.68</v>
      </c>
      <c r="CV118" s="19">
        <f t="shared" si="256"/>
        <v>21.37</v>
      </c>
      <c r="CW118" s="19"/>
      <c r="CX118" s="19"/>
      <c r="CY118" s="19"/>
      <c r="CZ118" s="19"/>
      <c r="DA118" s="19"/>
      <c r="DB118" s="93">
        <f t="shared" si="247"/>
        <v>146.14000000000001</v>
      </c>
      <c r="DC118" s="19">
        <f t="shared" si="248"/>
        <v>965.77</v>
      </c>
      <c r="DD118" s="19">
        <f t="shared" si="249"/>
        <v>432.23</v>
      </c>
    </row>
    <row r="119" spans="2:108" x14ac:dyDescent="0.2">
      <c r="B119" s="29">
        <v>41628</v>
      </c>
      <c r="C119" s="30" t="s">
        <v>308</v>
      </c>
      <c r="D119" s="39" t="s">
        <v>309</v>
      </c>
      <c r="E119" s="40" t="s">
        <v>150</v>
      </c>
      <c r="F119" s="42" t="s">
        <v>310</v>
      </c>
      <c r="G119" s="19">
        <v>37488</v>
      </c>
      <c r="H119" s="19">
        <f t="shared" si="182"/>
        <v>3748.8</v>
      </c>
      <c r="I119" s="19">
        <f t="shared" si="183"/>
        <v>33739.200000000004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>
        <v>0</v>
      </c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>
        <v>0</v>
      </c>
      <c r="AW119" s="19">
        <f>ROUND((I119/5/365*11),2)</f>
        <v>203.36</v>
      </c>
      <c r="AX119" s="19">
        <f t="shared" si="202"/>
        <v>203.36</v>
      </c>
      <c r="AY119" s="19">
        <f t="shared" si="203"/>
        <v>203.36</v>
      </c>
      <c r="AZ119" s="19">
        <f t="shared" si="204"/>
        <v>573.1</v>
      </c>
      <c r="BA119" s="19">
        <f t="shared" si="205"/>
        <v>517.64</v>
      </c>
      <c r="BB119" s="19">
        <f t="shared" si="206"/>
        <v>573.1</v>
      </c>
      <c r="BC119" s="19">
        <f t="shared" si="207"/>
        <v>554.62</v>
      </c>
      <c r="BD119" s="19">
        <f t="shared" si="208"/>
        <v>573.1</v>
      </c>
      <c r="BE119" s="19">
        <f t="shared" si="209"/>
        <v>554.62</v>
      </c>
      <c r="BF119" s="19">
        <f t="shared" si="210"/>
        <v>573.1</v>
      </c>
      <c r="BG119" s="19">
        <f t="shared" si="211"/>
        <v>573.1</v>
      </c>
      <c r="BH119" s="19">
        <f t="shared" si="212"/>
        <v>554.62</v>
      </c>
      <c r="BI119" s="19">
        <f t="shared" si="213"/>
        <v>573.1</v>
      </c>
      <c r="BJ119" s="19">
        <f t="shared" si="214"/>
        <v>554.62</v>
      </c>
      <c r="BK119" s="19">
        <f t="shared" si="215"/>
        <v>573.1</v>
      </c>
      <c r="BL119" s="19">
        <f t="shared" si="260"/>
        <v>6747.8200000000006</v>
      </c>
      <c r="BM119" s="19">
        <f t="shared" si="217"/>
        <v>6951.18</v>
      </c>
      <c r="BN119" s="19">
        <f t="shared" si="218"/>
        <v>573.1</v>
      </c>
      <c r="BO119" s="19">
        <f t="shared" si="219"/>
        <v>517.64</v>
      </c>
      <c r="BP119" s="19">
        <f t="shared" si="220"/>
        <v>573.1</v>
      </c>
      <c r="BQ119" s="19">
        <f t="shared" si="221"/>
        <v>554.62</v>
      </c>
      <c r="BR119" s="19">
        <f t="shared" si="222"/>
        <v>573.1</v>
      </c>
      <c r="BS119" s="19">
        <f t="shared" si="223"/>
        <v>554.62</v>
      </c>
      <c r="BT119" s="19">
        <f t="shared" si="224"/>
        <v>573.1</v>
      </c>
      <c r="BU119" s="19">
        <f t="shared" si="225"/>
        <v>573.1</v>
      </c>
      <c r="BV119" s="19">
        <f t="shared" si="226"/>
        <v>554.62</v>
      </c>
      <c r="BW119" s="19">
        <f t="shared" si="227"/>
        <v>573.1</v>
      </c>
      <c r="BX119" s="19">
        <f t="shared" si="228"/>
        <v>554.62</v>
      </c>
      <c r="BY119" s="19">
        <f t="shared" si="229"/>
        <v>573.1</v>
      </c>
      <c r="BZ119" s="19">
        <f t="shared" si="230"/>
        <v>6747.8200000000006</v>
      </c>
      <c r="CA119" s="19">
        <f t="shared" si="231"/>
        <v>13699</v>
      </c>
      <c r="CB119" s="19">
        <f t="shared" si="232"/>
        <v>573.1</v>
      </c>
      <c r="CC119" s="19">
        <f t="shared" si="233"/>
        <v>536.13</v>
      </c>
      <c r="CD119" s="19">
        <f t="shared" si="234"/>
        <v>573.1</v>
      </c>
      <c r="CE119" s="19">
        <f t="shared" si="235"/>
        <v>554.62</v>
      </c>
      <c r="CF119" s="19">
        <f t="shared" si="236"/>
        <v>573.1</v>
      </c>
      <c r="CG119" s="19">
        <f t="shared" si="237"/>
        <v>554.62</v>
      </c>
      <c r="CH119" s="19">
        <f t="shared" si="238"/>
        <v>573.1</v>
      </c>
      <c r="CI119" s="19">
        <f t="shared" si="239"/>
        <v>573.1</v>
      </c>
      <c r="CJ119" s="19">
        <f t="shared" si="240"/>
        <v>554.62</v>
      </c>
      <c r="CK119" s="19">
        <f t="shared" si="241"/>
        <v>573.1</v>
      </c>
      <c r="CL119" s="19">
        <f t="shared" si="242"/>
        <v>554.62</v>
      </c>
      <c r="CM119" s="19">
        <f t="shared" si="243"/>
        <v>573.1</v>
      </c>
      <c r="CN119" s="19">
        <f t="shared" si="244"/>
        <v>6766.31</v>
      </c>
      <c r="CO119" s="156">
        <f t="shared" si="245"/>
        <v>20465.310000000001</v>
      </c>
      <c r="CP119" s="19">
        <f t="shared" si="251"/>
        <v>573.1</v>
      </c>
      <c r="CQ119" s="19">
        <f t="shared" si="246"/>
        <v>517.64</v>
      </c>
      <c r="CR119" s="19">
        <f t="shared" si="252"/>
        <v>573.1</v>
      </c>
      <c r="CS119" s="19">
        <f t="shared" si="253"/>
        <v>554.62</v>
      </c>
      <c r="CT119" s="157">
        <f t="shared" si="254"/>
        <v>573.1</v>
      </c>
      <c r="CU119" s="19">
        <f t="shared" si="255"/>
        <v>554.62</v>
      </c>
      <c r="CV119" s="19">
        <f t="shared" si="256"/>
        <v>573.1</v>
      </c>
      <c r="CW119" s="19"/>
      <c r="CX119" s="19"/>
      <c r="CY119" s="19"/>
      <c r="CZ119" s="19"/>
      <c r="DA119" s="19"/>
      <c r="DB119" s="93">
        <f t="shared" si="247"/>
        <v>3919.2799999999997</v>
      </c>
      <c r="DC119" s="19">
        <f t="shared" si="248"/>
        <v>24384.59</v>
      </c>
      <c r="DD119" s="19">
        <f t="shared" si="249"/>
        <v>13103.41</v>
      </c>
    </row>
    <row r="120" spans="2:108" x14ac:dyDescent="0.2">
      <c r="B120" s="29">
        <v>41628</v>
      </c>
      <c r="C120" s="30" t="s">
        <v>308</v>
      </c>
      <c r="D120" s="39" t="s">
        <v>311</v>
      </c>
      <c r="E120" s="40" t="s">
        <v>150</v>
      </c>
      <c r="F120" s="42" t="s">
        <v>312</v>
      </c>
      <c r="G120" s="19">
        <v>37488</v>
      </c>
      <c r="H120" s="19">
        <f t="shared" si="182"/>
        <v>3748.8</v>
      </c>
      <c r="I120" s="19">
        <f t="shared" si="183"/>
        <v>33739.200000000004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>
        <v>0</v>
      </c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>
        <v>0</v>
      </c>
      <c r="AW120" s="19">
        <f t="shared" ref="AW120:AW125" si="262">ROUND((I120/5/365*11),2)</f>
        <v>203.36</v>
      </c>
      <c r="AX120" s="19">
        <f t="shared" si="202"/>
        <v>203.36</v>
      </c>
      <c r="AY120" s="19">
        <f t="shared" si="203"/>
        <v>203.36</v>
      </c>
      <c r="AZ120" s="19">
        <f t="shared" si="204"/>
        <v>573.1</v>
      </c>
      <c r="BA120" s="19">
        <f t="shared" si="205"/>
        <v>517.64</v>
      </c>
      <c r="BB120" s="19">
        <f t="shared" si="206"/>
        <v>573.1</v>
      </c>
      <c r="BC120" s="19">
        <f t="shared" si="207"/>
        <v>554.62</v>
      </c>
      <c r="BD120" s="19">
        <f t="shared" si="208"/>
        <v>573.1</v>
      </c>
      <c r="BE120" s="19">
        <f t="shared" si="209"/>
        <v>554.62</v>
      </c>
      <c r="BF120" s="19">
        <f t="shared" si="210"/>
        <v>573.1</v>
      </c>
      <c r="BG120" s="19">
        <f t="shared" si="211"/>
        <v>573.1</v>
      </c>
      <c r="BH120" s="19">
        <f t="shared" si="212"/>
        <v>554.62</v>
      </c>
      <c r="BI120" s="19">
        <f t="shared" si="213"/>
        <v>573.1</v>
      </c>
      <c r="BJ120" s="19">
        <f t="shared" si="214"/>
        <v>554.62</v>
      </c>
      <c r="BK120" s="19">
        <f t="shared" si="215"/>
        <v>573.1</v>
      </c>
      <c r="BL120" s="19">
        <f t="shared" si="260"/>
        <v>6747.8200000000006</v>
      </c>
      <c r="BM120" s="19">
        <f t="shared" si="217"/>
        <v>6951.18</v>
      </c>
      <c r="BN120" s="19">
        <f t="shared" si="218"/>
        <v>573.1</v>
      </c>
      <c r="BO120" s="19">
        <f t="shared" si="219"/>
        <v>517.64</v>
      </c>
      <c r="BP120" s="19">
        <f t="shared" si="220"/>
        <v>573.1</v>
      </c>
      <c r="BQ120" s="19">
        <f t="shared" si="221"/>
        <v>554.62</v>
      </c>
      <c r="BR120" s="19">
        <f t="shared" si="222"/>
        <v>573.1</v>
      </c>
      <c r="BS120" s="19">
        <f t="shared" si="223"/>
        <v>554.62</v>
      </c>
      <c r="BT120" s="19">
        <f t="shared" si="224"/>
        <v>573.1</v>
      </c>
      <c r="BU120" s="19">
        <f t="shared" si="225"/>
        <v>573.1</v>
      </c>
      <c r="BV120" s="19">
        <f t="shared" si="226"/>
        <v>554.62</v>
      </c>
      <c r="BW120" s="19">
        <f t="shared" si="227"/>
        <v>573.1</v>
      </c>
      <c r="BX120" s="19">
        <f t="shared" si="228"/>
        <v>554.62</v>
      </c>
      <c r="BY120" s="19">
        <f t="shared" si="229"/>
        <v>573.1</v>
      </c>
      <c r="BZ120" s="19">
        <f t="shared" si="230"/>
        <v>6747.8200000000006</v>
      </c>
      <c r="CA120" s="19">
        <f t="shared" si="231"/>
        <v>13699</v>
      </c>
      <c r="CB120" s="19">
        <f t="shared" si="232"/>
        <v>573.1</v>
      </c>
      <c r="CC120" s="19">
        <f t="shared" si="233"/>
        <v>536.13</v>
      </c>
      <c r="CD120" s="19">
        <f t="shared" si="234"/>
        <v>573.1</v>
      </c>
      <c r="CE120" s="19">
        <f t="shared" si="235"/>
        <v>554.62</v>
      </c>
      <c r="CF120" s="19">
        <f t="shared" si="236"/>
        <v>573.1</v>
      </c>
      <c r="CG120" s="19">
        <f t="shared" si="237"/>
        <v>554.62</v>
      </c>
      <c r="CH120" s="19">
        <f t="shared" si="238"/>
        <v>573.1</v>
      </c>
      <c r="CI120" s="19">
        <f t="shared" si="239"/>
        <v>573.1</v>
      </c>
      <c r="CJ120" s="19">
        <f t="shared" si="240"/>
        <v>554.62</v>
      </c>
      <c r="CK120" s="19">
        <f t="shared" si="241"/>
        <v>573.1</v>
      </c>
      <c r="CL120" s="19">
        <f t="shared" si="242"/>
        <v>554.62</v>
      </c>
      <c r="CM120" s="19">
        <f t="shared" si="243"/>
        <v>573.1</v>
      </c>
      <c r="CN120" s="19">
        <f t="shared" si="244"/>
        <v>6766.31</v>
      </c>
      <c r="CO120" s="156">
        <f t="shared" si="245"/>
        <v>20465.310000000001</v>
      </c>
      <c r="CP120" s="19">
        <f t="shared" si="251"/>
        <v>573.1</v>
      </c>
      <c r="CQ120" s="19">
        <f t="shared" si="246"/>
        <v>517.64</v>
      </c>
      <c r="CR120" s="19">
        <f t="shared" si="252"/>
        <v>573.1</v>
      </c>
      <c r="CS120" s="19">
        <f t="shared" si="253"/>
        <v>554.62</v>
      </c>
      <c r="CT120" s="157">
        <f t="shared" si="254"/>
        <v>573.1</v>
      </c>
      <c r="CU120" s="19">
        <f t="shared" si="255"/>
        <v>554.62</v>
      </c>
      <c r="CV120" s="19">
        <f t="shared" si="256"/>
        <v>573.1</v>
      </c>
      <c r="CW120" s="19"/>
      <c r="CX120" s="19"/>
      <c r="CY120" s="19"/>
      <c r="CZ120" s="19"/>
      <c r="DA120" s="19"/>
      <c r="DB120" s="93">
        <f t="shared" si="247"/>
        <v>3919.2799999999997</v>
      </c>
      <c r="DC120" s="19">
        <f t="shared" si="248"/>
        <v>24384.59</v>
      </c>
      <c r="DD120" s="19">
        <f t="shared" si="249"/>
        <v>13103.41</v>
      </c>
    </row>
    <row r="121" spans="2:108" ht="16.5" x14ac:dyDescent="0.2">
      <c r="B121" s="29">
        <v>41628</v>
      </c>
      <c r="C121" s="30" t="s">
        <v>313</v>
      </c>
      <c r="D121" s="39" t="s">
        <v>314</v>
      </c>
      <c r="E121" s="40" t="s">
        <v>150</v>
      </c>
      <c r="F121" s="42" t="s">
        <v>315</v>
      </c>
      <c r="G121" s="19">
        <v>21715</v>
      </c>
      <c r="H121" s="19">
        <f t="shared" si="182"/>
        <v>2171.5</v>
      </c>
      <c r="I121" s="19">
        <f t="shared" si="183"/>
        <v>19543.5</v>
      </c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>
        <v>0</v>
      </c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>
        <v>0</v>
      </c>
      <c r="AW121" s="19">
        <f t="shared" si="262"/>
        <v>117.8</v>
      </c>
      <c r="AX121" s="19">
        <f t="shared" si="202"/>
        <v>117.8</v>
      </c>
      <c r="AY121" s="19">
        <f t="shared" si="203"/>
        <v>117.8</v>
      </c>
      <c r="AZ121" s="19">
        <f t="shared" si="204"/>
        <v>331.97</v>
      </c>
      <c r="BA121" s="19">
        <f t="shared" si="205"/>
        <v>299.85000000000002</v>
      </c>
      <c r="BB121" s="19">
        <f t="shared" si="206"/>
        <v>331.97</v>
      </c>
      <c r="BC121" s="19">
        <f t="shared" si="207"/>
        <v>321.26</v>
      </c>
      <c r="BD121" s="19">
        <f t="shared" si="208"/>
        <v>331.97</v>
      </c>
      <c r="BE121" s="19">
        <f t="shared" si="209"/>
        <v>321.26</v>
      </c>
      <c r="BF121" s="19">
        <f t="shared" si="210"/>
        <v>331.97</v>
      </c>
      <c r="BG121" s="19">
        <f t="shared" si="211"/>
        <v>331.97</v>
      </c>
      <c r="BH121" s="19">
        <f t="shared" si="212"/>
        <v>321.26</v>
      </c>
      <c r="BI121" s="19">
        <f t="shared" si="213"/>
        <v>331.97</v>
      </c>
      <c r="BJ121" s="19">
        <f t="shared" si="214"/>
        <v>321.26</v>
      </c>
      <c r="BK121" s="19">
        <f t="shared" si="215"/>
        <v>331.97</v>
      </c>
      <c r="BL121" s="19">
        <f t="shared" si="260"/>
        <v>3908.6800000000012</v>
      </c>
      <c r="BM121" s="19">
        <f t="shared" si="217"/>
        <v>4026.48</v>
      </c>
      <c r="BN121" s="19">
        <f t="shared" si="218"/>
        <v>331.97</v>
      </c>
      <c r="BO121" s="19">
        <f t="shared" si="219"/>
        <v>299.85000000000002</v>
      </c>
      <c r="BP121" s="19">
        <f t="shared" si="220"/>
        <v>331.97</v>
      </c>
      <c r="BQ121" s="19">
        <f t="shared" si="221"/>
        <v>321.26</v>
      </c>
      <c r="BR121" s="19">
        <f t="shared" si="222"/>
        <v>331.97</v>
      </c>
      <c r="BS121" s="19">
        <f t="shared" si="223"/>
        <v>321.26</v>
      </c>
      <c r="BT121" s="19">
        <f t="shared" si="224"/>
        <v>331.97</v>
      </c>
      <c r="BU121" s="19">
        <f t="shared" si="225"/>
        <v>331.97</v>
      </c>
      <c r="BV121" s="19">
        <f t="shared" si="226"/>
        <v>321.26</v>
      </c>
      <c r="BW121" s="19">
        <f t="shared" si="227"/>
        <v>331.97</v>
      </c>
      <c r="BX121" s="19">
        <f t="shared" si="228"/>
        <v>321.26</v>
      </c>
      <c r="BY121" s="19">
        <f t="shared" si="229"/>
        <v>331.97</v>
      </c>
      <c r="BZ121" s="19">
        <f t="shared" si="230"/>
        <v>3908.6800000000012</v>
      </c>
      <c r="CA121" s="19">
        <f t="shared" si="231"/>
        <v>7935.16</v>
      </c>
      <c r="CB121" s="19">
        <f t="shared" si="232"/>
        <v>331.97</v>
      </c>
      <c r="CC121" s="19">
        <f t="shared" si="233"/>
        <v>310.55</v>
      </c>
      <c r="CD121" s="19">
        <f t="shared" si="234"/>
        <v>331.97</v>
      </c>
      <c r="CE121" s="19">
        <f t="shared" si="235"/>
        <v>321.26</v>
      </c>
      <c r="CF121" s="19">
        <f t="shared" si="236"/>
        <v>331.97</v>
      </c>
      <c r="CG121" s="19">
        <f t="shared" si="237"/>
        <v>321.26</v>
      </c>
      <c r="CH121" s="19">
        <f t="shared" si="238"/>
        <v>331.97</v>
      </c>
      <c r="CI121" s="19">
        <f t="shared" si="239"/>
        <v>331.97</v>
      </c>
      <c r="CJ121" s="19">
        <f t="shared" si="240"/>
        <v>321.26</v>
      </c>
      <c r="CK121" s="19">
        <f t="shared" si="241"/>
        <v>331.97</v>
      </c>
      <c r="CL121" s="19">
        <f t="shared" si="242"/>
        <v>321.26</v>
      </c>
      <c r="CM121" s="19">
        <f t="shared" si="243"/>
        <v>331.97</v>
      </c>
      <c r="CN121" s="19">
        <f t="shared" si="244"/>
        <v>3919.380000000001</v>
      </c>
      <c r="CO121" s="156">
        <f t="shared" si="245"/>
        <v>11854.54</v>
      </c>
      <c r="CP121" s="19">
        <f t="shared" si="251"/>
        <v>331.97</v>
      </c>
      <c r="CQ121" s="19">
        <f t="shared" si="246"/>
        <v>299.85000000000002</v>
      </c>
      <c r="CR121" s="19">
        <f t="shared" si="252"/>
        <v>331.97</v>
      </c>
      <c r="CS121" s="19">
        <f t="shared" si="253"/>
        <v>321.26</v>
      </c>
      <c r="CT121" s="157">
        <f t="shared" si="254"/>
        <v>331.97</v>
      </c>
      <c r="CU121" s="19">
        <f t="shared" si="255"/>
        <v>321.26</v>
      </c>
      <c r="CV121" s="19">
        <f t="shared" si="256"/>
        <v>331.97</v>
      </c>
      <c r="CW121" s="19"/>
      <c r="CX121" s="19"/>
      <c r="CY121" s="19"/>
      <c r="CZ121" s="19"/>
      <c r="DA121" s="19"/>
      <c r="DB121" s="93">
        <f t="shared" si="247"/>
        <v>2270.25</v>
      </c>
      <c r="DC121" s="19">
        <f t="shared" si="248"/>
        <v>14124.79</v>
      </c>
      <c r="DD121" s="19">
        <f t="shared" si="249"/>
        <v>7590.2099999999991</v>
      </c>
    </row>
    <row r="122" spans="2:108" x14ac:dyDescent="0.2">
      <c r="B122" s="29">
        <v>41628</v>
      </c>
      <c r="C122" s="30" t="s">
        <v>316</v>
      </c>
      <c r="D122" s="39" t="s">
        <v>316</v>
      </c>
      <c r="E122" s="40" t="s">
        <v>150</v>
      </c>
      <c r="F122" s="42" t="s">
        <v>317</v>
      </c>
      <c r="G122" s="19">
        <v>15354</v>
      </c>
      <c r="H122" s="19">
        <f t="shared" si="182"/>
        <v>1535.4</v>
      </c>
      <c r="I122" s="19">
        <f t="shared" si="183"/>
        <v>13818.6</v>
      </c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>
        <v>0</v>
      </c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>
        <v>0</v>
      </c>
      <c r="AW122" s="19">
        <f t="shared" si="262"/>
        <v>83.29</v>
      </c>
      <c r="AX122" s="19">
        <f t="shared" si="202"/>
        <v>83.29</v>
      </c>
      <c r="AY122" s="19">
        <f t="shared" si="203"/>
        <v>83.29</v>
      </c>
      <c r="AZ122" s="19">
        <f t="shared" si="204"/>
        <v>234.73</v>
      </c>
      <c r="BA122" s="19">
        <f t="shared" si="205"/>
        <v>212.01</v>
      </c>
      <c r="BB122" s="19">
        <f t="shared" si="206"/>
        <v>234.73</v>
      </c>
      <c r="BC122" s="19">
        <f t="shared" si="207"/>
        <v>227.16</v>
      </c>
      <c r="BD122" s="19">
        <f t="shared" si="208"/>
        <v>234.73</v>
      </c>
      <c r="BE122" s="19">
        <f t="shared" si="209"/>
        <v>227.16</v>
      </c>
      <c r="BF122" s="19">
        <f t="shared" si="210"/>
        <v>234.73</v>
      </c>
      <c r="BG122" s="19">
        <f t="shared" si="211"/>
        <v>234.73</v>
      </c>
      <c r="BH122" s="19">
        <f t="shared" si="212"/>
        <v>227.16</v>
      </c>
      <c r="BI122" s="19">
        <f t="shared" si="213"/>
        <v>234.73</v>
      </c>
      <c r="BJ122" s="19">
        <f t="shared" si="214"/>
        <v>227.16</v>
      </c>
      <c r="BK122" s="19">
        <f t="shared" si="215"/>
        <v>234.73</v>
      </c>
      <c r="BL122" s="19">
        <f t="shared" si="260"/>
        <v>2763.7599999999998</v>
      </c>
      <c r="BM122" s="19">
        <f t="shared" si="217"/>
        <v>2847.05</v>
      </c>
      <c r="BN122" s="19">
        <f t="shared" si="218"/>
        <v>234.73</v>
      </c>
      <c r="BO122" s="19">
        <f t="shared" si="219"/>
        <v>212.01</v>
      </c>
      <c r="BP122" s="19">
        <f t="shared" si="220"/>
        <v>234.73</v>
      </c>
      <c r="BQ122" s="19">
        <f t="shared" si="221"/>
        <v>227.16</v>
      </c>
      <c r="BR122" s="19">
        <f t="shared" si="222"/>
        <v>234.73</v>
      </c>
      <c r="BS122" s="19">
        <f t="shared" si="223"/>
        <v>227.16</v>
      </c>
      <c r="BT122" s="19">
        <f t="shared" si="224"/>
        <v>234.73</v>
      </c>
      <c r="BU122" s="19">
        <f t="shared" si="225"/>
        <v>234.73</v>
      </c>
      <c r="BV122" s="19">
        <f t="shared" si="226"/>
        <v>227.16</v>
      </c>
      <c r="BW122" s="19">
        <f t="shared" si="227"/>
        <v>234.73</v>
      </c>
      <c r="BX122" s="19">
        <f t="shared" si="228"/>
        <v>227.16</v>
      </c>
      <c r="BY122" s="19">
        <f t="shared" si="229"/>
        <v>234.73</v>
      </c>
      <c r="BZ122" s="19">
        <f t="shared" si="230"/>
        <v>2763.7599999999998</v>
      </c>
      <c r="CA122" s="19">
        <f t="shared" si="231"/>
        <v>5610.81</v>
      </c>
      <c r="CB122" s="19">
        <f t="shared" si="232"/>
        <v>234.73</v>
      </c>
      <c r="CC122" s="19">
        <f t="shared" si="233"/>
        <v>219.58</v>
      </c>
      <c r="CD122" s="19">
        <f t="shared" si="234"/>
        <v>234.73</v>
      </c>
      <c r="CE122" s="19">
        <f t="shared" si="235"/>
        <v>227.16</v>
      </c>
      <c r="CF122" s="19">
        <f t="shared" si="236"/>
        <v>234.73</v>
      </c>
      <c r="CG122" s="19">
        <f t="shared" si="237"/>
        <v>227.16</v>
      </c>
      <c r="CH122" s="19">
        <f t="shared" si="238"/>
        <v>234.73</v>
      </c>
      <c r="CI122" s="19">
        <f t="shared" si="239"/>
        <v>234.73</v>
      </c>
      <c r="CJ122" s="19">
        <f t="shared" si="240"/>
        <v>227.16</v>
      </c>
      <c r="CK122" s="19">
        <f t="shared" si="241"/>
        <v>234.73</v>
      </c>
      <c r="CL122" s="19">
        <f t="shared" si="242"/>
        <v>227.16</v>
      </c>
      <c r="CM122" s="19">
        <f t="shared" si="243"/>
        <v>234.73</v>
      </c>
      <c r="CN122" s="19">
        <f t="shared" si="244"/>
        <v>2771.33</v>
      </c>
      <c r="CO122" s="156">
        <f t="shared" si="245"/>
        <v>8382.14</v>
      </c>
      <c r="CP122" s="19">
        <f t="shared" si="251"/>
        <v>234.73</v>
      </c>
      <c r="CQ122" s="19">
        <f t="shared" si="246"/>
        <v>212.01</v>
      </c>
      <c r="CR122" s="19">
        <f t="shared" si="252"/>
        <v>234.73</v>
      </c>
      <c r="CS122" s="19">
        <f t="shared" si="253"/>
        <v>227.16</v>
      </c>
      <c r="CT122" s="157">
        <f t="shared" si="254"/>
        <v>234.73</v>
      </c>
      <c r="CU122" s="19">
        <f t="shared" si="255"/>
        <v>227.16</v>
      </c>
      <c r="CV122" s="19">
        <f t="shared" si="256"/>
        <v>234.73</v>
      </c>
      <c r="CW122" s="19"/>
      <c r="CX122" s="19"/>
      <c r="CY122" s="19"/>
      <c r="CZ122" s="19"/>
      <c r="DA122" s="19"/>
      <c r="DB122" s="93">
        <f t="shared" si="247"/>
        <v>1605.25</v>
      </c>
      <c r="DC122" s="19">
        <f t="shared" si="248"/>
        <v>9987.39</v>
      </c>
      <c r="DD122" s="19">
        <f t="shared" si="249"/>
        <v>5366.6100000000006</v>
      </c>
    </row>
    <row r="123" spans="2:108" x14ac:dyDescent="0.2">
      <c r="B123" s="29">
        <v>41628</v>
      </c>
      <c r="C123" s="39" t="s">
        <v>318</v>
      </c>
      <c r="D123" s="39" t="s">
        <v>318</v>
      </c>
      <c r="E123" s="40" t="s">
        <v>150</v>
      </c>
      <c r="F123" s="42" t="s">
        <v>319</v>
      </c>
      <c r="G123" s="19">
        <v>1702</v>
      </c>
      <c r="H123" s="19">
        <f t="shared" si="182"/>
        <v>170.20000000000002</v>
      </c>
      <c r="I123" s="19">
        <f t="shared" si="183"/>
        <v>1531.8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>
        <v>0</v>
      </c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>
        <v>0</v>
      </c>
      <c r="AW123" s="19">
        <f>ROUND((I123/5/365*11),2)</f>
        <v>9.23</v>
      </c>
      <c r="AX123" s="19">
        <f t="shared" si="202"/>
        <v>9.23</v>
      </c>
      <c r="AY123" s="19">
        <f t="shared" si="203"/>
        <v>9.23</v>
      </c>
      <c r="AZ123" s="19">
        <f t="shared" si="204"/>
        <v>26.02</v>
      </c>
      <c r="BA123" s="19">
        <f t="shared" si="205"/>
        <v>23.5</v>
      </c>
      <c r="BB123" s="19">
        <f t="shared" si="206"/>
        <v>26.02</v>
      </c>
      <c r="BC123" s="19">
        <f t="shared" si="207"/>
        <v>25.18</v>
      </c>
      <c r="BD123" s="19">
        <f t="shared" si="208"/>
        <v>26.02</v>
      </c>
      <c r="BE123" s="19">
        <f t="shared" si="209"/>
        <v>25.18</v>
      </c>
      <c r="BF123" s="19">
        <f t="shared" si="210"/>
        <v>26.02</v>
      </c>
      <c r="BG123" s="19">
        <f t="shared" si="211"/>
        <v>26.02</v>
      </c>
      <c r="BH123" s="19">
        <f t="shared" si="212"/>
        <v>25.18</v>
      </c>
      <c r="BI123" s="19">
        <f t="shared" si="213"/>
        <v>26.02</v>
      </c>
      <c r="BJ123" s="19">
        <f t="shared" si="214"/>
        <v>25.18</v>
      </c>
      <c r="BK123" s="19">
        <f t="shared" si="215"/>
        <v>26.02</v>
      </c>
      <c r="BL123" s="19">
        <f t="shared" si="260"/>
        <v>306.36</v>
      </c>
      <c r="BM123" s="19">
        <f t="shared" si="217"/>
        <v>315.58999999999997</v>
      </c>
      <c r="BN123" s="19">
        <f t="shared" si="218"/>
        <v>26.02</v>
      </c>
      <c r="BO123" s="19">
        <f t="shared" si="219"/>
        <v>23.5</v>
      </c>
      <c r="BP123" s="19">
        <f t="shared" si="220"/>
        <v>26.02</v>
      </c>
      <c r="BQ123" s="19">
        <f t="shared" si="221"/>
        <v>25.18</v>
      </c>
      <c r="BR123" s="19">
        <f t="shared" si="222"/>
        <v>26.02</v>
      </c>
      <c r="BS123" s="19">
        <f t="shared" si="223"/>
        <v>25.18</v>
      </c>
      <c r="BT123" s="19">
        <f t="shared" si="224"/>
        <v>26.02</v>
      </c>
      <c r="BU123" s="19">
        <f t="shared" si="225"/>
        <v>26.02</v>
      </c>
      <c r="BV123" s="19">
        <f t="shared" si="226"/>
        <v>25.18</v>
      </c>
      <c r="BW123" s="19">
        <f t="shared" si="227"/>
        <v>26.02</v>
      </c>
      <c r="BX123" s="19">
        <f t="shared" si="228"/>
        <v>25.18</v>
      </c>
      <c r="BY123" s="19">
        <f t="shared" si="229"/>
        <v>26.02</v>
      </c>
      <c r="BZ123" s="19">
        <f t="shared" si="230"/>
        <v>306.36</v>
      </c>
      <c r="CA123" s="19">
        <f t="shared" si="231"/>
        <v>621.95000000000005</v>
      </c>
      <c r="CB123" s="19">
        <f t="shared" si="232"/>
        <v>26.02</v>
      </c>
      <c r="CC123" s="19">
        <f t="shared" si="233"/>
        <v>24.34</v>
      </c>
      <c r="CD123" s="19">
        <f t="shared" si="234"/>
        <v>26.02</v>
      </c>
      <c r="CE123" s="19">
        <f t="shared" si="235"/>
        <v>25.18</v>
      </c>
      <c r="CF123" s="19">
        <f t="shared" si="236"/>
        <v>26.02</v>
      </c>
      <c r="CG123" s="19">
        <f t="shared" si="237"/>
        <v>25.18</v>
      </c>
      <c r="CH123" s="19">
        <f t="shared" si="238"/>
        <v>26.02</v>
      </c>
      <c r="CI123" s="19">
        <f t="shared" si="239"/>
        <v>26.02</v>
      </c>
      <c r="CJ123" s="19">
        <f t="shared" si="240"/>
        <v>25.18</v>
      </c>
      <c r="CK123" s="19">
        <f t="shared" si="241"/>
        <v>26.02</v>
      </c>
      <c r="CL123" s="19">
        <f t="shared" si="242"/>
        <v>25.18</v>
      </c>
      <c r="CM123" s="19">
        <f t="shared" si="243"/>
        <v>26.02</v>
      </c>
      <c r="CN123" s="19">
        <f t="shared" si="244"/>
        <v>307.2</v>
      </c>
      <c r="CO123" s="156">
        <f t="shared" si="245"/>
        <v>929.15</v>
      </c>
      <c r="CP123" s="19">
        <f t="shared" si="251"/>
        <v>26.02</v>
      </c>
      <c r="CQ123" s="19">
        <f t="shared" si="246"/>
        <v>23.5</v>
      </c>
      <c r="CR123" s="19">
        <f t="shared" si="252"/>
        <v>26.02</v>
      </c>
      <c r="CS123" s="19">
        <f t="shared" si="253"/>
        <v>25.18</v>
      </c>
      <c r="CT123" s="157">
        <f t="shared" si="254"/>
        <v>26.02</v>
      </c>
      <c r="CU123" s="19">
        <f t="shared" si="255"/>
        <v>25.18</v>
      </c>
      <c r="CV123" s="19">
        <f t="shared" si="256"/>
        <v>26.02</v>
      </c>
      <c r="CW123" s="19"/>
      <c r="CX123" s="19"/>
      <c r="CY123" s="19"/>
      <c r="CZ123" s="19"/>
      <c r="DA123" s="19"/>
      <c r="DB123" s="93">
        <f t="shared" si="247"/>
        <v>177.94</v>
      </c>
      <c r="DC123" s="19">
        <f t="shared" si="248"/>
        <v>1107.0899999999999</v>
      </c>
      <c r="DD123" s="19">
        <f t="shared" si="249"/>
        <v>594.91000000000008</v>
      </c>
    </row>
    <row r="124" spans="2:108" ht="24.75" x14ac:dyDescent="0.2">
      <c r="B124" s="29">
        <v>41628</v>
      </c>
      <c r="C124" s="39" t="s">
        <v>320</v>
      </c>
      <c r="D124" s="39" t="s">
        <v>321</v>
      </c>
      <c r="E124" s="40" t="s">
        <v>251</v>
      </c>
      <c r="F124" s="42" t="s">
        <v>322</v>
      </c>
      <c r="G124" s="19">
        <v>6479.75</v>
      </c>
      <c r="H124" s="19">
        <f t="shared" si="182"/>
        <v>647.97500000000002</v>
      </c>
      <c r="I124" s="19">
        <f t="shared" si="183"/>
        <v>5831.7750000000005</v>
      </c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>
        <v>0</v>
      </c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>
        <v>0</v>
      </c>
      <c r="AW124" s="19">
        <f t="shared" si="262"/>
        <v>35.15</v>
      </c>
      <c r="AX124" s="19">
        <f t="shared" si="202"/>
        <v>35.15</v>
      </c>
      <c r="AY124" s="19">
        <f t="shared" si="203"/>
        <v>35.15</v>
      </c>
      <c r="AZ124" s="19">
        <f t="shared" si="204"/>
        <v>99.06</v>
      </c>
      <c r="BA124" s="19">
        <f t="shared" si="205"/>
        <v>89.47</v>
      </c>
      <c r="BB124" s="19">
        <f t="shared" si="206"/>
        <v>99.06</v>
      </c>
      <c r="BC124" s="19">
        <f t="shared" si="207"/>
        <v>95.86</v>
      </c>
      <c r="BD124" s="19">
        <f t="shared" si="208"/>
        <v>99.06</v>
      </c>
      <c r="BE124" s="19">
        <f t="shared" si="209"/>
        <v>95.86</v>
      </c>
      <c r="BF124" s="19">
        <f t="shared" si="210"/>
        <v>99.06</v>
      </c>
      <c r="BG124" s="19">
        <f t="shared" si="211"/>
        <v>99.06</v>
      </c>
      <c r="BH124" s="19">
        <f t="shared" si="212"/>
        <v>95.86</v>
      </c>
      <c r="BI124" s="19">
        <f t="shared" si="213"/>
        <v>99.06</v>
      </c>
      <c r="BJ124" s="19">
        <f t="shared" si="214"/>
        <v>95.86</v>
      </c>
      <c r="BK124" s="19">
        <f t="shared" si="215"/>
        <v>99.06</v>
      </c>
      <c r="BL124" s="19">
        <f t="shared" si="260"/>
        <v>1166.33</v>
      </c>
      <c r="BM124" s="19">
        <f t="shared" si="217"/>
        <v>1201.48</v>
      </c>
      <c r="BN124" s="19">
        <f t="shared" si="218"/>
        <v>99.06</v>
      </c>
      <c r="BO124" s="19">
        <f t="shared" si="219"/>
        <v>89.47</v>
      </c>
      <c r="BP124" s="19">
        <f t="shared" si="220"/>
        <v>99.06</v>
      </c>
      <c r="BQ124" s="19">
        <f t="shared" si="221"/>
        <v>95.86</v>
      </c>
      <c r="BR124" s="19">
        <f t="shared" si="222"/>
        <v>99.06</v>
      </c>
      <c r="BS124" s="19">
        <f t="shared" si="223"/>
        <v>95.86</v>
      </c>
      <c r="BT124" s="19">
        <f t="shared" si="224"/>
        <v>99.06</v>
      </c>
      <c r="BU124" s="19">
        <f t="shared" si="225"/>
        <v>99.06</v>
      </c>
      <c r="BV124" s="19">
        <f t="shared" si="226"/>
        <v>95.86</v>
      </c>
      <c r="BW124" s="19">
        <f t="shared" si="227"/>
        <v>99.06</v>
      </c>
      <c r="BX124" s="19">
        <f t="shared" si="228"/>
        <v>95.86</v>
      </c>
      <c r="BY124" s="19">
        <f t="shared" si="229"/>
        <v>99.06</v>
      </c>
      <c r="BZ124" s="19">
        <f t="shared" si="230"/>
        <v>1166.33</v>
      </c>
      <c r="CA124" s="19">
        <f t="shared" si="231"/>
        <v>2367.81</v>
      </c>
      <c r="CB124" s="19">
        <f t="shared" si="232"/>
        <v>99.06</v>
      </c>
      <c r="CC124" s="19">
        <f t="shared" si="233"/>
        <v>92.67</v>
      </c>
      <c r="CD124" s="19">
        <f t="shared" si="234"/>
        <v>99.06</v>
      </c>
      <c r="CE124" s="19">
        <f t="shared" si="235"/>
        <v>95.86</v>
      </c>
      <c r="CF124" s="19">
        <f t="shared" si="236"/>
        <v>99.06</v>
      </c>
      <c r="CG124" s="19">
        <f t="shared" si="237"/>
        <v>95.86</v>
      </c>
      <c r="CH124" s="19">
        <f t="shared" si="238"/>
        <v>99.06</v>
      </c>
      <c r="CI124" s="19">
        <f t="shared" si="239"/>
        <v>99.06</v>
      </c>
      <c r="CJ124" s="19">
        <f t="shared" si="240"/>
        <v>95.86</v>
      </c>
      <c r="CK124" s="19">
        <f t="shared" si="241"/>
        <v>99.06</v>
      </c>
      <c r="CL124" s="19">
        <f t="shared" si="242"/>
        <v>95.86</v>
      </c>
      <c r="CM124" s="19">
        <f t="shared" si="243"/>
        <v>99.06</v>
      </c>
      <c r="CN124" s="19">
        <f t="shared" si="244"/>
        <v>1169.53</v>
      </c>
      <c r="CO124" s="156">
        <f t="shared" si="245"/>
        <v>3537.34</v>
      </c>
      <c r="CP124" s="19">
        <f t="shared" si="251"/>
        <v>99.06</v>
      </c>
      <c r="CQ124" s="19">
        <f t="shared" si="246"/>
        <v>89.47</v>
      </c>
      <c r="CR124" s="19">
        <f t="shared" si="252"/>
        <v>99.06</v>
      </c>
      <c r="CS124" s="19">
        <f t="shared" si="253"/>
        <v>95.86</v>
      </c>
      <c r="CT124" s="157">
        <f t="shared" si="254"/>
        <v>99.06</v>
      </c>
      <c r="CU124" s="19">
        <f t="shared" si="255"/>
        <v>95.86</v>
      </c>
      <c r="CV124" s="19">
        <f t="shared" si="256"/>
        <v>99.06</v>
      </c>
      <c r="CW124" s="19"/>
      <c r="CX124" s="19"/>
      <c r="CY124" s="19"/>
      <c r="CZ124" s="19"/>
      <c r="DA124" s="19"/>
      <c r="DB124" s="93">
        <f t="shared" si="247"/>
        <v>677.43000000000006</v>
      </c>
      <c r="DC124" s="19">
        <f t="shared" si="248"/>
        <v>4214.7700000000004</v>
      </c>
      <c r="DD124" s="19">
        <f t="shared" si="249"/>
        <v>2264.9799999999996</v>
      </c>
    </row>
    <row r="125" spans="2:108" ht="24.75" x14ac:dyDescent="0.2">
      <c r="B125" s="29">
        <v>41628</v>
      </c>
      <c r="C125" s="39" t="s">
        <v>320</v>
      </c>
      <c r="D125" s="39" t="s">
        <v>323</v>
      </c>
      <c r="E125" s="40" t="s">
        <v>211</v>
      </c>
      <c r="F125" s="42" t="s">
        <v>324</v>
      </c>
      <c r="G125" s="19">
        <v>6479.75</v>
      </c>
      <c r="H125" s="19">
        <f t="shared" si="182"/>
        <v>647.97500000000002</v>
      </c>
      <c r="I125" s="19">
        <f t="shared" si="183"/>
        <v>5831.7750000000005</v>
      </c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>
        <v>0</v>
      </c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>
        <v>0</v>
      </c>
      <c r="AW125" s="19">
        <f t="shared" si="262"/>
        <v>35.15</v>
      </c>
      <c r="AX125" s="19">
        <f t="shared" si="202"/>
        <v>35.15</v>
      </c>
      <c r="AY125" s="19">
        <f t="shared" si="203"/>
        <v>35.15</v>
      </c>
      <c r="AZ125" s="19">
        <f t="shared" si="204"/>
        <v>99.06</v>
      </c>
      <c r="BA125" s="19">
        <f t="shared" si="205"/>
        <v>89.47</v>
      </c>
      <c r="BB125" s="19">
        <f t="shared" si="206"/>
        <v>99.06</v>
      </c>
      <c r="BC125" s="19">
        <f t="shared" si="207"/>
        <v>95.86</v>
      </c>
      <c r="BD125" s="19">
        <f t="shared" si="208"/>
        <v>99.06</v>
      </c>
      <c r="BE125" s="19">
        <f t="shared" si="209"/>
        <v>95.86</v>
      </c>
      <c r="BF125" s="19">
        <f t="shared" si="210"/>
        <v>99.06</v>
      </c>
      <c r="BG125" s="19">
        <f t="shared" si="211"/>
        <v>99.06</v>
      </c>
      <c r="BH125" s="19">
        <f t="shared" si="212"/>
        <v>95.86</v>
      </c>
      <c r="BI125" s="19">
        <f t="shared" si="213"/>
        <v>99.06</v>
      </c>
      <c r="BJ125" s="19">
        <f t="shared" si="214"/>
        <v>95.86</v>
      </c>
      <c r="BK125" s="19">
        <f t="shared" si="215"/>
        <v>99.06</v>
      </c>
      <c r="BL125" s="19">
        <f t="shared" si="260"/>
        <v>1166.33</v>
      </c>
      <c r="BM125" s="19">
        <f t="shared" si="217"/>
        <v>1201.48</v>
      </c>
      <c r="BN125" s="19">
        <f t="shared" si="218"/>
        <v>99.06</v>
      </c>
      <c r="BO125" s="19">
        <f t="shared" si="219"/>
        <v>89.47</v>
      </c>
      <c r="BP125" s="19">
        <f t="shared" si="220"/>
        <v>99.06</v>
      </c>
      <c r="BQ125" s="19">
        <f t="shared" si="221"/>
        <v>95.86</v>
      </c>
      <c r="BR125" s="19">
        <f t="shared" si="222"/>
        <v>99.06</v>
      </c>
      <c r="BS125" s="19">
        <f t="shared" si="223"/>
        <v>95.86</v>
      </c>
      <c r="BT125" s="19">
        <f t="shared" si="224"/>
        <v>99.06</v>
      </c>
      <c r="BU125" s="19">
        <f t="shared" si="225"/>
        <v>99.06</v>
      </c>
      <c r="BV125" s="19">
        <f t="shared" si="226"/>
        <v>95.86</v>
      </c>
      <c r="BW125" s="19">
        <f t="shared" si="227"/>
        <v>99.06</v>
      </c>
      <c r="BX125" s="19">
        <f t="shared" si="228"/>
        <v>95.86</v>
      </c>
      <c r="BY125" s="19">
        <f t="shared" si="229"/>
        <v>99.06</v>
      </c>
      <c r="BZ125" s="19">
        <f t="shared" si="230"/>
        <v>1166.33</v>
      </c>
      <c r="CA125" s="19">
        <f t="shared" si="231"/>
        <v>2367.81</v>
      </c>
      <c r="CB125" s="19">
        <f t="shared" si="232"/>
        <v>99.06</v>
      </c>
      <c r="CC125" s="19">
        <f t="shared" si="233"/>
        <v>92.67</v>
      </c>
      <c r="CD125" s="19">
        <f t="shared" si="234"/>
        <v>99.06</v>
      </c>
      <c r="CE125" s="19">
        <f t="shared" si="235"/>
        <v>95.86</v>
      </c>
      <c r="CF125" s="19">
        <f t="shared" si="236"/>
        <v>99.06</v>
      </c>
      <c r="CG125" s="19">
        <f t="shared" si="237"/>
        <v>95.86</v>
      </c>
      <c r="CH125" s="19">
        <f t="shared" si="238"/>
        <v>99.06</v>
      </c>
      <c r="CI125" s="19">
        <f t="shared" si="239"/>
        <v>99.06</v>
      </c>
      <c r="CJ125" s="19">
        <f t="shared" si="240"/>
        <v>95.86</v>
      </c>
      <c r="CK125" s="19">
        <f t="shared" si="241"/>
        <v>99.06</v>
      </c>
      <c r="CL125" s="19">
        <f t="shared" si="242"/>
        <v>95.86</v>
      </c>
      <c r="CM125" s="19">
        <f t="shared" si="243"/>
        <v>99.06</v>
      </c>
      <c r="CN125" s="19">
        <f t="shared" si="244"/>
        <v>1169.53</v>
      </c>
      <c r="CO125" s="156">
        <f t="shared" si="245"/>
        <v>3537.34</v>
      </c>
      <c r="CP125" s="19">
        <f t="shared" si="251"/>
        <v>99.06</v>
      </c>
      <c r="CQ125" s="19">
        <f t="shared" si="246"/>
        <v>89.47</v>
      </c>
      <c r="CR125" s="19">
        <f t="shared" si="252"/>
        <v>99.06</v>
      </c>
      <c r="CS125" s="19">
        <f t="shared" si="253"/>
        <v>95.86</v>
      </c>
      <c r="CT125" s="157">
        <f t="shared" si="254"/>
        <v>99.06</v>
      </c>
      <c r="CU125" s="19">
        <f t="shared" si="255"/>
        <v>95.86</v>
      </c>
      <c r="CV125" s="19">
        <f t="shared" si="256"/>
        <v>99.06</v>
      </c>
      <c r="CW125" s="19"/>
      <c r="CX125" s="19"/>
      <c r="CY125" s="19"/>
      <c r="CZ125" s="19"/>
      <c r="DA125" s="19"/>
      <c r="DB125" s="93">
        <f t="shared" si="247"/>
        <v>677.43000000000006</v>
      </c>
      <c r="DC125" s="19">
        <f t="shared" si="248"/>
        <v>4214.7700000000004</v>
      </c>
      <c r="DD125" s="19">
        <f t="shared" si="249"/>
        <v>2264.9799999999996</v>
      </c>
    </row>
    <row r="126" spans="2:108" x14ac:dyDescent="0.2">
      <c r="B126" s="29">
        <v>41725</v>
      </c>
      <c r="C126" s="29" t="s">
        <v>325</v>
      </c>
      <c r="D126" s="29" t="s">
        <v>326</v>
      </c>
      <c r="E126" s="58" t="s">
        <v>98</v>
      </c>
      <c r="F126" s="58" t="s">
        <v>327</v>
      </c>
      <c r="G126" s="19">
        <v>750</v>
      </c>
      <c r="H126" s="19">
        <f t="shared" si="182"/>
        <v>75</v>
      </c>
      <c r="I126" s="19">
        <f t="shared" si="183"/>
        <v>675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19">
        <f t="shared" si="203"/>
        <v>0</v>
      </c>
      <c r="AZ126" s="29"/>
      <c r="BA126" s="29"/>
      <c r="BB126" s="19">
        <f>ROUND((I126/5/365*4),2)</f>
        <v>1.48</v>
      </c>
      <c r="BC126" s="19">
        <f t="shared" si="207"/>
        <v>11.1</v>
      </c>
      <c r="BD126" s="19">
        <f t="shared" si="208"/>
        <v>11.47</v>
      </c>
      <c r="BE126" s="19">
        <f t="shared" si="209"/>
        <v>11.1</v>
      </c>
      <c r="BF126" s="19">
        <f t="shared" si="210"/>
        <v>11.47</v>
      </c>
      <c r="BG126" s="19">
        <f t="shared" si="211"/>
        <v>11.47</v>
      </c>
      <c r="BH126" s="19">
        <f t="shared" si="212"/>
        <v>11.1</v>
      </c>
      <c r="BI126" s="19">
        <f t="shared" si="213"/>
        <v>11.47</v>
      </c>
      <c r="BJ126" s="19">
        <f t="shared" si="214"/>
        <v>11.1</v>
      </c>
      <c r="BK126" s="19">
        <f t="shared" si="215"/>
        <v>11.47</v>
      </c>
      <c r="BL126" s="19">
        <f t="shared" si="260"/>
        <v>103.22999999999999</v>
      </c>
      <c r="BM126" s="19">
        <f t="shared" si="217"/>
        <v>103.23</v>
      </c>
      <c r="BN126" s="19">
        <f t="shared" si="218"/>
        <v>11.47</v>
      </c>
      <c r="BO126" s="19">
        <f t="shared" si="219"/>
        <v>10.36</v>
      </c>
      <c r="BP126" s="19">
        <f t="shared" si="220"/>
        <v>11.47</v>
      </c>
      <c r="BQ126" s="19">
        <f t="shared" si="221"/>
        <v>11.1</v>
      </c>
      <c r="BR126" s="19">
        <f t="shared" si="222"/>
        <v>11.47</v>
      </c>
      <c r="BS126" s="19">
        <f t="shared" si="223"/>
        <v>11.1</v>
      </c>
      <c r="BT126" s="19">
        <f t="shared" si="224"/>
        <v>11.47</v>
      </c>
      <c r="BU126" s="19">
        <f t="shared" si="225"/>
        <v>11.47</v>
      </c>
      <c r="BV126" s="19">
        <f t="shared" si="226"/>
        <v>11.1</v>
      </c>
      <c r="BW126" s="19">
        <f t="shared" si="227"/>
        <v>11.47</v>
      </c>
      <c r="BX126" s="19">
        <f t="shared" si="228"/>
        <v>11.1</v>
      </c>
      <c r="BY126" s="19">
        <f t="shared" si="229"/>
        <v>11.47</v>
      </c>
      <c r="BZ126" s="19">
        <f t="shared" si="230"/>
        <v>135.04999999999998</v>
      </c>
      <c r="CA126" s="19">
        <f t="shared" si="231"/>
        <v>238.28</v>
      </c>
      <c r="CB126" s="19">
        <f t="shared" si="232"/>
        <v>11.47</v>
      </c>
      <c r="CC126" s="19">
        <f t="shared" si="233"/>
        <v>10.73</v>
      </c>
      <c r="CD126" s="19">
        <f t="shared" si="234"/>
        <v>11.47</v>
      </c>
      <c r="CE126" s="19">
        <f t="shared" si="235"/>
        <v>11.1</v>
      </c>
      <c r="CF126" s="19">
        <f t="shared" si="236"/>
        <v>11.47</v>
      </c>
      <c r="CG126" s="19">
        <f t="shared" si="237"/>
        <v>11.1</v>
      </c>
      <c r="CH126" s="19">
        <f t="shared" si="238"/>
        <v>11.47</v>
      </c>
      <c r="CI126" s="19">
        <f t="shared" si="239"/>
        <v>11.47</v>
      </c>
      <c r="CJ126" s="19">
        <f t="shared" si="240"/>
        <v>11.1</v>
      </c>
      <c r="CK126" s="19">
        <f t="shared" si="241"/>
        <v>11.47</v>
      </c>
      <c r="CL126" s="19">
        <f t="shared" si="242"/>
        <v>11.1</v>
      </c>
      <c r="CM126" s="19">
        <f t="shared" si="243"/>
        <v>11.47</v>
      </c>
      <c r="CN126" s="19">
        <f t="shared" ref="CN126:CN154" si="263">SUM(CB126:CM126)</f>
        <v>135.41999999999999</v>
      </c>
      <c r="CO126" s="156">
        <f t="shared" si="245"/>
        <v>373.7</v>
      </c>
      <c r="CP126" s="19">
        <f t="shared" si="251"/>
        <v>11.47</v>
      </c>
      <c r="CQ126" s="19">
        <f t="shared" si="246"/>
        <v>10.36</v>
      </c>
      <c r="CR126" s="19">
        <f t="shared" si="252"/>
        <v>11.47</v>
      </c>
      <c r="CS126" s="19">
        <f t="shared" si="253"/>
        <v>11.1</v>
      </c>
      <c r="CT126" s="157">
        <f t="shared" si="254"/>
        <v>11.47</v>
      </c>
      <c r="CU126" s="19">
        <f t="shared" si="255"/>
        <v>11.1</v>
      </c>
      <c r="CV126" s="19">
        <f t="shared" si="256"/>
        <v>11.47</v>
      </c>
      <c r="CW126" s="19"/>
      <c r="CX126" s="19"/>
      <c r="CY126" s="19"/>
      <c r="CZ126" s="19"/>
      <c r="DA126" s="19"/>
      <c r="DB126" s="93">
        <f t="shared" ref="DB126:DB157" si="264">SUM(CP126:DA126)</f>
        <v>78.44</v>
      </c>
      <c r="DC126" s="19">
        <f t="shared" si="248"/>
        <v>452.14</v>
      </c>
      <c r="DD126" s="19">
        <f t="shared" si="249"/>
        <v>297.86</v>
      </c>
    </row>
    <row r="127" spans="2:108" ht="41.25" x14ac:dyDescent="0.2">
      <c r="B127" s="29">
        <v>41732</v>
      </c>
      <c r="C127" s="29" t="s">
        <v>328</v>
      </c>
      <c r="D127" s="29" t="s">
        <v>329</v>
      </c>
      <c r="E127" s="58" t="s">
        <v>150</v>
      </c>
      <c r="F127" s="58" t="s">
        <v>330</v>
      </c>
      <c r="G127" s="19">
        <v>600.03</v>
      </c>
      <c r="H127" s="19">
        <f t="shared" si="182"/>
        <v>60.003</v>
      </c>
      <c r="I127" s="19">
        <f t="shared" si="183"/>
        <v>540.02700000000004</v>
      </c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19">
        <f t="shared" si="203"/>
        <v>0</v>
      </c>
      <c r="AZ127" s="29"/>
      <c r="BA127" s="29"/>
      <c r="BB127" s="19"/>
      <c r="BC127" s="19">
        <f>ROUND((I127/5/365*27),2)</f>
        <v>7.99</v>
      </c>
      <c r="BD127" s="19">
        <f t="shared" si="208"/>
        <v>9.17</v>
      </c>
      <c r="BE127" s="19">
        <f t="shared" si="209"/>
        <v>8.8800000000000008</v>
      </c>
      <c r="BF127" s="19">
        <f t="shared" si="210"/>
        <v>9.17</v>
      </c>
      <c r="BG127" s="19">
        <f t="shared" si="211"/>
        <v>9.17</v>
      </c>
      <c r="BH127" s="19">
        <f t="shared" si="212"/>
        <v>8.8800000000000008</v>
      </c>
      <c r="BI127" s="19">
        <f t="shared" si="213"/>
        <v>9.17</v>
      </c>
      <c r="BJ127" s="19">
        <f t="shared" si="214"/>
        <v>8.8800000000000008</v>
      </c>
      <c r="BK127" s="19">
        <f t="shared" si="215"/>
        <v>9.17</v>
      </c>
      <c r="BL127" s="19">
        <f t="shared" si="260"/>
        <v>80.48</v>
      </c>
      <c r="BM127" s="19">
        <f t="shared" si="217"/>
        <v>80.48</v>
      </c>
      <c r="BN127" s="19">
        <f t="shared" si="218"/>
        <v>9.17</v>
      </c>
      <c r="BO127" s="19">
        <f t="shared" si="219"/>
        <v>8.2899999999999991</v>
      </c>
      <c r="BP127" s="19">
        <f t="shared" si="220"/>
        <v>9.17</v>
      </c>
      <c r="BQ127" s="19">
        <f t="shared" si="221"/>
        <v>8.8800000000000008</v>
      </c>
      <c r="BR127" s="19">
        <f t="shared" si="222"/>
        <v>9.17</v>
      </c>
      <c r="BS127" s="19">
        <f t="shared" si="223"/>
        <v>8.8800000000000008</v>
      </c>
      <c r="BT127" s="19">
        <f t="shared" si="224"/>
        <v>9.17</v>
      </c>
      <c r="BU127" s="19">
        <f t="shared" si="225"/>
        <v>9.17</v>
      </c>
      <c r="BV127" s="19">
        <f t="shared" si="226"/>
        <v>8.8800000000000008</v>
      </c>
      <c r="BW127" s="19">
        <f t="shared" si="227"/>
        <v>9.17</v>
      </c>
      <c r="BX127" s="19">
        <f t="shared" si="228"/>
        <v>8.8800000000000008</v>
      </c>
      <c r="BY127" s="19">
        <f t="shared" si="229"/>
        <v>9.17</v>
      </c>
      <c r="BZ127" s="19">
        <f t="shared" si="230"/>
        <v>108</v>
      </c>
      <c r="CA127" s="19">
        <f t="shared" si="231"/>
        <v>188.48</v>
      </c>
      <c r="CB127" s="19">
        <f t="shared" si="232"/>
        <v>9.17</v>
      </c>
      <c r="CC127" s="19">
        <f t="shared" si="233"/>
        <v>8.58</v>
      </c>
      <c r="CD127" s="19">
        <f t="shared" si="234"/>
        <v>9.17</v>
      </c>
      <c r="CE127" s="19">
        <f t="shared" si="235"/>
        <v>8.8800000000000008</v>
      </c>
      <c r="CF127" s="19">
        <f t="shared" si="236"/>
        <v>9.17</v>
      </c>
      <c r="CG127" s="19">
        <f t="shared" si="237"/>
        <v>8.8800000000000008</v>
      </c>
      <c r="CH127" s="19">
        <f t="shared" si="238"/>
        <v>9.17</v>
      </c>
      <c r="CI127" s="19">
        <f t="shared" si="239"/>
        <v>9.17</v>
      </c>
      <c r="CJ127" s="19">
        <f t="shared" si="240"/>
        <v>8.8800000000000008</v>
      </c>
      <c r="CK127" s="19">
        <f t="shared" si="241"/>
        <v>9.17</v>
      </c>
      <c r="CL127" s="19">
        <f t="shared" si="242"/>
        <v>8.8800000000000008</v>
      </c>
      <c r="CM127" s="19">
        <f t="shared" si="243"/>
        <v>9.17</v>
      </c>
      <c r="CN127" s="19">
        <f t="shared" si="263"/>
        <v>108.29</v>
      </c>
      <c r="CO127" s="156">
        <f t="shared" si="245"/>
        <v>296.77</v>
      </c>
      <c r="CP127" s="19">
        <f t="shared" si="251"/>
        <v>9.17</v>
      </c>
      <c r="CQ127" s="19">
        <f t="shared" si="246"/>
        <v>8.2899999999999991</v>
      </c>
      <c r="CR127" s="19">
        <f t="shared" si="252"/>
        <v>9.17</v>
      </c>
      <c r="CS127" s="19">
        <f t="shared" si="253"/>
        <v>8.8800000000000008</v>
      </c>
      <c r="CT127" s="157">
        <f t="shared" si="254"/>
        <v>9.17</v>
      </c>
      <c r="CU127" s="19">
        <f t="shared" si="255"/>
        <v>8.8800000000000008</v>
      </c>
      <c r="CV127" s="19">
        <f t="shared" si="256"/>
        <v>9.17</v>
      </c>
      <c r="CW127" s="19"/>
      <c r="CX127" s="19"/>
      <c r="CY127" s="19"/>
      <c r="CZ127" s="19"/>
      <c r="DA127" s="19"/>
      <c r="DB127" s="93">
        <f t="shared" si="264"/>
        <v>62.730000000000011</v>
      </c>
      <c r="DC127" s="19">
        <f t="shared" si="248"/>
        <v>359.5</v>
      </c>
      <c r="DD127" s="19">
        <f t="shared" si="249"/>
        <v>240.52999999999997</v>
      </c>
    </row>
    <row r="128" spans="2:108" ht="49.5" x14ac:dyDescent="0.2">
      <c r="B128" s="29">
        <v>41949</v>
      </c>
      <c r="C128" s="29" t="s">
        <v>255</v>
      </c>
      <c r="D128" s="29" t="s">
        <v>331</v>
      </c>
      <c r="E128" s="58" t="s">
        <v>251</v>
      </c>
      <c r="F128" s="58" t="s">
        <v>332</v>
      </c>
      <c r="G128" s="19">
        <v>1180</v>
      </c>
      <c r="H128" s="19">
        <f t="shared" si="182"/>
        <v>118</v>
      </c>
      <c r="I128" s="19">
        <f t="shared" si="183"/>
        <v>1062</v>
      </c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19"/>
      <c r="AZ128" s="29"/>
      <c r="BA128" s="29"/>
      <c r="BB128" s="19"/>
      <c r="BC128" s="19"/>
      <c r="BD128" s="19"/>
      <c r="BE128" s="19"/>
      <c r="BF128" s="19"/>
      <c r="BG128" s="19"/>
      <c r="BH128" s="19"/>
      <c r="BI128" s="19"/>
      <c r="BJ128" s="19">
        <f>ROUND((I128/5/365*24),2)</f>
        <v>13.97</v>
      </c>
      <c r="BK128" s="19">
        <f t="shared" si="215"/>
        <v>18.04</v>
      </c>
      <c r="BL128" s="19">
        <f t="shared" si="260"/>
        <v>32.01</v>
      </c>
      <c r="BM128" s="19">
        <f t="shared" si="217"/>
        <v>32.01</v>
      </c>
      <c r="BN128" s="19">
        <f t="shared" si="218"/>
        <v>18.04</v>
      </c>
      <c r="BO128" s="19">
        <f t="shared" si="219"/>
        <v>16.29</v>
      </c>
      <c r="BP128" s="19">
        <f t="shared" si="220"/>
        <v>18.04</v>
      </c>
      <c r="BQ128" s="19">
        <f t="shared" si="221"/>
        <v>17.46</v>
      </c>
      <c r="BR128" s="19">
        <f t="shared" si="222"/>
        <v>18.04</v>
      </c>
      <c r="BS128" s="19">
        <f t="shared" si="223"/>
        <v>17.46</v>
      </c>
      <c r="BT128" s="19">
        <f t="shared" si="224"/>
        <v>18.04</v>
      </c>
      <c r="BU128" s="19">
        <f t="shared" si="225"/>
        <v>18.04</v>
      </c>
      <c r="BV128" s="19">
        <f t="shared" si="226"/>
        <v>17.46</v>
      </c>
      <c r="BW128" s="19">
        <f t="shared" si="227"/>
        <v>18.04</v>
      </c>
      <c r="BX128" s="19">
        <f t="shared" si="228"/>
        <v>17.46</v>
      </c>
      <c r="BY128" s="19">
        <f t="shared" si="229"/>
        <v>18.04</v>
      </c>
      <c r="BZ128" s="19">
        <f t="shared" si="230"/>
        <v>212.41</v>
      </c>
      <c r="CA128" s="19">
        <f t="shared" si="231"/>
        <v>244.42</v>
      </c>
      <c r="CB128" s="19">
        <f t="shared" si="232"/>
        <v>18.04</v>
      </c>
      <c r="CC128" s="19">
        <f t="shared" si="233"/>
        <v>16.88</v>
      </c>
      <c r="CD128" s="19">
        <f t="shared" si="234"/>
        <v>18.04</v>
      </c>
      <c r="CE128" s="19">
        <f t="shared" si="235"/>
        <v>17.46</v>
      </c>
      <c r="CF128" s="19">
        <f t="shared" si="236"/>
        <v>18.04</v>
      </c>
      <c r="CG128" s="19">
        <f t="shared" si="237"/>
        <v>17.46</v>
      </c>
      <c r="CH128" s="19">
        <f t="shared" si="238"/>
        <v>18.04</v>
      </c>
      <c r="CI128" s="19">
        <f t="shared" si="239"/>
        <v>18.04</v>
      </c>
      <c r="CJ128" s="19">
        <f t="shared" si="240"/>
        <v>17.46</v>
      </c>
      <c r="CK128" s="19">
        <f t="shared" si="241"/>
        <v>18.04</v>
      </c>
      <c r="CL128" s="19">
        <f t="shared" si="242"/>
        <v>17.46</v>
      </c>
      <c r="CM128" s="19">
        <f t="shared" si="243"/>
        <v>18.04</v>
      </c>
      <c r="CN128" s="19">
        <f t="shared" si="263"/>
        <v>213</v>
      </c>
      <c r="CO128" s="156">
        <f t="shared" si="245"/>
        <v>457.42</v>
      </c>
      <c r="CP128" s="19">
        <f t="shared" si="251"/>
        <v>18.04</v>
      </c>
      <c r="CQ128" s="19">
        <f t="shared" si="246"/>
        <v>16.29</v>
      </c>
      <c r="CR128" s="19">
        <f t="shared" si="252"/>
        <v>18.04</v>
      </c>
      <c r="CS128" s="19">
        <f t="shared" si="253"/>
        <v>17.46</v>
      </c>
      <c r="CT128" s="157">
        <f t="shared" si="254"/>
        <v>18.04</v>
      </c>
      <c r="CU128" s="19">
        <f t="shared" si="255"/>
        <v>17.46</v>
      </c>
      <c r="CV128" s="19">
        <f t="shared" si="256"/>
        <v>18.04</v>
      </c>
      <c r="CW128" s="19"/>
      <c r="CX128" s="19"/>
      <c r="CY128" s="19"/>
      <c r="CZ128" s="19"/>
      <c r="DA128" s="19"/>
      <c r="DB128" s="93">
        <f t="shared" si="264"/>
        <v>123.37</v>
      </c>
      <c r="DC128" s="19">
        <f t="shared" si="248"/>
        <v>580.79</v>
      </c>
      <c r="DD128" s="19">
        <f t="shared" si="249"/>
        <v>599.21</v>
      </c>
    </row>
    <row r="129" spans="2:108" ht="16.5" x14ac:dyDescent="0.2">
      <c r="B129" s="29">
        <v>41955</v>
      </c>
      <c r="C129" s="39" t="s">
        <v>333</v>
      </c>
      <c r="D129" s="30" t="s">
        <v>334</v>
      </c>
      <c r="E129" s="58" t="s">
        <v>244</v>
      </c>
      <c r="F129" s="40" t="s">
        <v>335</v>
      </c>
      <c r="G129" s="19">
        <v>1921</v>
      </c>
      <c r="H129" s="19">
        <f t="shared" si="182"/>
        <v>192.10000000000002</v>
      </c>
      <c r="I129" s="19">
        <f t="shared" si="183"/>
        <v>1728.9</v>
      </c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19"/>
      <c r="AZ129" s="29"/>
      <c r="BA129" s="29"/>
      <c r="BB129" s="19"/>
      <c r="BC129" s="19"/>
      <c r="BD129" s="19"/>
      <c r="BE129" s="19"/>
      <c r="BF129" s="19"/>
      <c r="BG129" s="19"/>
      <c r="BH129" s="19"/>
      <c r="BI129" s="19"/>
      <c r="BJ129" s="19">
        <f>ROUND((I129/5/365*18),2)</f>
        <v>17.05</v>
      </c>
      <c r="BK129" s="19">
        <f t="shared" si="215"/>
        <v>29.37</v>
      </c>
      <c r="BL129" s="19">
        <f t="shared" si="260"/>
        <v>46.42</v>
      </c>
      <c r="BM129" s="19">
        <f t="shared" si="217"/>
        <v>46.42</v>
      </c>
      <c r="BN129" s="19">
        <f t="shared" si="218"/>
        <v>29.37</v>
      </c>
      <c r="BO129" s="19">
        <f t="shared" si="219"/>
        <v>26.53</v>
      </c>
      <c r="BP129" s="19">
        <f t="shared" si="220"/>
        <v>29.37</v>
      </c>
      <c r="BQ129" s="19">
        <f t="shared" si="221"/>
        <v>28.42</v>
      </c>
      <c r="BR129" s="19">
        <f t="shared" si="222"/>
        <v>29.37</v>
      </c>
      <c r="BS129" s="19">
        <f t="shared" si="223"/>
        <v>28.42</v>
      </c>
      <c r="BT129" s="19">
        <f t="shared" si="224"/>
        <v>29.37</v>
      </c>
      <c r="BU129" s="19">
        <f t="shared" si="225"/>
        <v>29.37</v>
      </c>
      <c r="BV129" s="19">
        <f t="shared" si="226"/>
        <v>28.42</v>
      </c>
      <c r="BW129" s="19">
        <f t="shared" si="227"/>
        <v>29.37</v>
      </c>
      <c r="BX129" s="19">
        <f t="shared" si="228"/>
        <v>28.42</v>
      </c>
      <c r="BY129" s="19">
        <f t="shared" si="229"/>
        <v>29.37</v>
      </c>
      <c r="BZ129" s="19">
        <f t="shared" si="230"/>
        <v>345.80000000000007</v>
      </c>
      <c r="CA129" s="19">
        <f t="shared" si="231"/>
        <v>392.22</v>
      </c>
      <c r="CB129" s="19">
        <f t="shared" si="232"/>
        <v>29.37</v>
      </c>
      <c r="CC129" s="19">
        <f t="shared" si="233"/>
        <v>27.47</v>
      </c>
      <c r="CD129" s="19">
        <f t="shared" si="234"/>
        <v>29.37</v>
      </c>
      <c r="CE129" s="19">
        <f t="shared" si="235"/>
        <v>28.42</v>
      </c>
      <c r="CF129" s="19">
        <f t="shared" si="236"/>
        <v>29.37</v>
      </c>
      <c r="CG129" s="19">
        <f t="shared" si="237"/>
        <v>28.42</v>
      </c>
      <c r="CH129" s="19">
        <f t="shared" si="238"/>
        <v>29.37</v>
      </c>
      <c r="CI129" s="19">
        <f t="shared" si="239"/>
        <v>29.37</v>
      </c>
      <c r="CJ129" s="19">
        <f t="shared" si="240"/>
        <v>28.42</v>
      </c>
      <c r="CK129" s="19">
        <f t="shared" si="241"/>
        <v>29.37</v>
      </c>
      <c r="CL129" s="19">
        <f t="shared" si="242"/>
        <v>28.42</v>
      </c>
      <c r="CM129" s="19">
        <f t="shared" si="243"/>
        <v>29.37</v>
      </c>
      <c r="CN129" s="19">
        <f t="shared" si="263"/>
        <v>346.74000000000007</v>
      </c>
      <c r="CO129" s="156">
        <f t="shared" si="245"/>
        <v>738.96</v>
      </c>
      <c r="CP129" s="19">
        <f t="shared" si="251"/>
        <v>29.37</v>
      </c>
      <c r="CQ129" s="19">
        <f t="shared" si="246"/>
        <v>26.53</v>
      </c>
      <c r="CR129" s="19">
        <f t="shared" si="252"/>
        <v>29.37</v>
      </c>
      <c r="CS129" s="19">
        <f t="shared" si="253"/>
        <v>28.42</v>
      </c>
      <c r="CT129" s="157">
        <f t="shared" si="254"/>
        <v>29.37</v>
      </c>
      <c r="CU129" s="19">
        <f t="shared" si="255"/>
        <v>28.42</v>
      </c>
      <c r="CV129" s="19">
        <f t="shared" si="256"/>
        <v>29.37</v>
      </c>
      <c r="CW129" s="19"/>
      <c r="CX129" s="19"/>
      <c r="CY129" s="19"/>
      <c r="CZ129" s="19"/>
      <c r="DA129" s="19"/>
      <c r="DB129" s="93">
        <f t="shared" si="264"/>
        <v>200.85000000000002</v>
      </c>
      <c r="DC129" s="19">
        <f t="shared" si="248"/>
        <v>939.81</v>
      </c>
      <c r="DD129" s="19">
        <f t="shared" si="249"/>
        <v>981.19</v>
      </c>
    </row>
    <row r="130" spans="2:108" ht="16.5" x14ac:dyDescent="0.2">
      <c r="B130" s="29">
        <v>41978</v>
      </c>
      <c r="C130" s="30" t="s">
        <v>320</v>
      </c>
      <c r="D130" s="30" t="s">
        <v>336</v>
      </c>
      <c r="E130" s="58" t="s">
        <v>337</v>
      </c>
      <c r="F130" s="40" t="s">
        <v>338</v>
      </c>
      <c r="G130" s="19">
        <v>847.5</v>
      </c>
      <c r="H130" s="19">
        <f t="shared" si="182"/>
        <v>84.75</v>
      </c>
      <c r="I130" s="19">
        <f t="shared" si="183"/>
        <v>762.75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19"/>
      <c r="AZ130" s="29"/>
      <c r="BA130" s="2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>
        <f t="shared" ref="BK130:BK135" si="265">ROUND((I130/5/365*26),2)</f>
        <v>10.87</v>
      </c>
      <c r="BL130" s="19">
        <f t="shared" si="260"/>
        <v>10.87</v>
      </c>
      <c r="BM130" s="19">
        <f t="shared" si="217"/>
        <v>10.87</v>
      </c>
      <c r="BN130" s="19">
        <f t="shared" si="218"/>
        <v>12.96</v>
      </c>
      <c r="BO130" s="19">
        <f t="shared" si="219"/>
        <v>11.7</v>
      </c>
      <c r="BP130" s="19">
        <f t="shared" si="220"/>
        <v>12.96</v>
      </c>
      <c r="BQ130" s="19">
        <f t="shared" si="221"/>
        <v>12.54</v>
      </c>
      <c r="BR130" s="19">
        <f t="shared" si="222"/>
        <v>12.96</v>
      </c>
      <c r="BS130" s="19">
        <f t="shared" si="223"/>
        <v>12.54</v>
      </c>
      <c r="BT130" s="19">
        <f t="shared" si="224"/>
        <v>12.96</v>
      </c>
      <c r="BU130" s="19">
        <f t="shared" si="225"/>
        <v>12.96</v>
      </c>
      <c r="BV130" s="19">
        <f t="shared" si="226"/>
        <v>12.54</v>
      </c>
      <c r="BW130" s="19">
        <f t="shared" si="227"/>
        <v>12.96</v>
      </c>
      <c r="BX130" s="19">
        <f t="shared" si="228"/>
        <v>12.54</v>
      </c>
      <c r="BY130" s="19">
        <f t="shared" si="229"/>
        <v>12.96</v>
      </c>
      <c r="BZ130" s="19">
        <f t="shared" si="230"/>
        <v>152.58000000000001</v>
      </c>
      <c r="CA130" s="19">
        <f t="shared" si="231"/>
        <v>163.44999999999999</v>
      </c>
      <c r="CB130" s="19">
        <f t="shared" si="232"/>
        <v>12.96</v>
      </c>
      <c r="CC130" s="19">
        <f t="shared" si="233"/>
        <v>12.12</v>
      </c>
      <c r="CD130" s="19">
        <f t="shared" si="234"/>
        <v>12.96</v>
      </c>
      <c r="CE130" s="19">
        <f t="shared" si="235"/>
        <v>12.54</v>
      </c>
      <c r="CF130" s="19">
        <f t="shared" si="236"/>
        <v>12.96</v>
      </c>
      <c r="CG130" s="19">
        <f t="shared" si="237"/>
        <v>12.54</v>
      </c>
      <c r="CH130" s="19">
        <f t="shared" si="238"/>
        <v>12.96</v>
      </c>
      <c r="CI130" s="19">
        <f t="shared" si="239"/>
        <v>12.96</v>
      </c>
      <c r="CJ130" s="19">
        <f t="shared" si="240"/>
        <v>12.54</v>
      </c>
      <c r="CK130" s="19">
        <f t="shared" si="241"/>
        <v>12.96</v>
      </c>
      <c r="CL130" s="19">
        <f t="shared" si="242"/>
        <v>12.54</v>
      </c>
      <c r="CM130" s="19">
        <f t="shared" si="243"/>
        <v>12.96</v>
      </c>
      <c r="CN130" s="19">
        <f t="shared" si="263"/>
        <v>153</v>
      </c>
      <c r="CO130" s="156">
        <f t="shared" si="245"/>
        <v>316.45</v>
      </c>
      <c r="CP130" s="19">
        <f t="shared" si="251"/>
        <v>12.96</v>
      </c>
      <c r="CQ130" s="19">
        <f t="shared" si="246"/>
        <v>11.7</v>
      </c>
      <c r="CR130" s="19">
        <f t="shared" si="252"/>
        <v>12.96</v>
      </c>
      <c r="CS130" s="19">
        <f t="shared" si="253"/>
        <v>12.54</v>
      </c>
      <c r="CT130" s="157">
        <f t="shared" si="254"/>
        <v>12.96</v>
      </c>
      <c r="CU130" s="19">
        <f t="shared" si="255"/>
        <v>12.54</v>
      </c>
      <c r="CV130" s="19">
        <f t="shared" si="256"/>
        <v>12.96</v>
      </c>
      <c r="CW130" s="19"/>
      <c r="CX130" s="19"/>
      <c r="CY130" s="19"/>
      <c r="CZ130" s="19"/>
      <c r="DA130" s="19"/>
      <c r="DB130" s="93">
        <f t="shared" si="264"/>
        <v>88.62</v>
      </c>
      <c r="DC130" s="19">
        <f t="shared" si="248"/>
        <v>405.07</v>
      </c>
      <c r="DD130" s="19">
        <f t="shared" si="249"/>
        <v>442.43</v>
      </c>
    </row>
    <row r="131" spans="2:108" ht="16.5" x14ac:dyDescent="0.2">
      <c r="B131" s="29">
        <v>41978</v>
      </c>
      <c r="C131" s="30" t="s">
        <v>320</v>
      </c>
      <c r="D131" s="30" t="s">
        <v>339</v>
      </c>
      <c r="E131" s="58" t="s">
        <v>340</v>
      </c>
      <c r="F131" s="40" t="s">
        <v>341</v>
      </c>
      <c r="G131" s="19">
        <v>847.5</v>
      </c>
      <c r="H131" s="19">
        <f t="shared" si="182"/>
        <v>84.75</v>
      </c>
      <c r="I131" s="19">
        <f t="shared" si="183"/>
        <v>762.75</v>
      </c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19"/>
      <c r="AZ131" s="29"/>
      <c r="BA131" s="2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>
        <f t="shared" si="265"/>
        <v>10.87</v>
      </c>
      <c r="BL131" s="19">
        <f t="shared" si="260"/>
        <v>10.87</v>
      </c>
      <c r="BM131" s="19">
        <f t="shared" si="217"/>
        <v>10.87</v>
      </c>
      <c r="BN131" s="19">
        <f t="shared" si="218"/>
        <v>12.96</v>
      </c>
      <c r="BO131" s="19">
        <f t="shared" si="219"/>
        <v>11.7</v>
      </c>
      <c r="BP131" s="19">
        <f t="shared" si="220"/>
        <v>12.96</v>
      </c>
      <c r="BQ131" s="19">
        <f t="shared" si="221"/>
        <v>12.54</v>
      </c>
      <c r="BR131" s="19">
        <f t="shared" si="222"/>
        <v>12.96</v>
      </c>
      <c r="BS131" s="19">
        <f t="shared" si="223"/>
        <v>12.54</v>
      </c>
      <c r="BT131" s="19">
        <f t="shared" si="224"/>
        <v>12.96</v>
      </c>
      <c r="BU131" s="19">
        <f t="shared" si="225"/>
        <v>12.96</v>
      </c>
      <c r="BV131" s="19">
        <f t="shared" si="226"/>
        <v>12.54</v>
      </c>
      <c r="BW131" s="19">
        <f t="shared" si="227"/>
        <v>12.96</v>
      </c>
      <c r="BX131" s="19">
        <f t="shared" si="228"/>
        <v>12.54</v>
      </c>
      <c r="BY131" s="19">
        <f t="shared" si="229"/>
        <v>12.96</v>
      </c>
      <c r="BZ131" s="19">
        <f t="shared" si="230"/>
        <v>152.58000000000001</v>
      </c>
      <c r="CA131" s="19">
        <f t="shared" si="231"/>
        <v>163.44999999999999</v>
      </c>
      <c r="CB131" s="19">
        <f t="shared" si="232"/>
        <v>12.96</v>
      </c>
      <c r="CC131" s="19">
        <f t="shared" si="233"/>
        <v>12.12</v>
      </c>
      <c r="CD131" s="19">
        <f t="shared" si="234"/>
        <v>12.96</v>
      </c>
      <c r="CE131" s="19">
        <f t="shared" si="235"/>
        <v>12.54</v>
      </c>
      <c r="CF131" s="19">
        <f t="shared" si="236"/>
        <v>12.96</v>
      </c>
      <c r="CG131" s="19">
        <f t="shared" si="237"/>
        <v>12.54</v>
      </c>
      <c r="CH131" s="19">
        <f t="shared" si="238"/>
        <v>12.96</v>
      </c>
      <c r="CI131" s="19">
        <f t="shared" si="239"/>
        <v>12.96</v>
      </c>
      <c r="CJ131" s="19">
        <f t="shared" si="240"/>
        <v>12.54</v>
      </c>
      <c r="CK131" s="19">
        <f t="shared" si="241"/>
        <v>12.96</v>
      </c>
      <c r="CL131" s="19">
        <f t="shared" si="242"/>
        <v>12.54</v>
      </c>
      <c r="CM131" s="19">
        <f t="shared" si="243"/>
        <v>12.96</v>
      </c>
      <c r="CN131" s="19">
        <f t="shared" si="263"/>
        <v>153</v>
      </c>
      <c r="CO131" s="156">
        <f t="shared" si="245"/>
        <v>316.45</v>
      </c>
      <c r="CP131" s="19">
        <f t="shared" si="251"/>
        <v>12.96</v>
      </c>
      <c r="CQ131" s="19">
        <f t="shared" si="246"/>
        <v>11.7</v>
      </c>
      <c r="CR131" s="19">
        <f t="shared" si="252"/>
        <v>12.96</v>
      </c>
      <c r="CS131" s="19">
        <f t="shared" si="253"/>
        <v>12.54</v>
      </c>
      <c r="CT131" s="157">
        <f t="shared" si="254"/>
        <v>12.96</v>
      </c>
      <c r="CU131" s="19">
        <f t="shared" si="255"/>
        <v>12.54</v>
      </c>
      <c r="CV131" s="19">
        <f t="shared" si="256"/>
        <v>12.96</v>
      </c>
      <c r="CW131" s="19"/>
      <c r="CX131" s="19"/>
      <c r="CY131" s="19"/>
      <c r="CZ131" s="19"/>
      <c r="DA131" s="19"/>
      <c r="DB131" s="93">
        <f t="shared" si="264"/>
        <v>88.62</v>
      </c>
      <c r="DC131" s="19">
        <f t="shared" si="248"/>
        <v>405.07</v>
      </c>
      <c r="DD131" s="19">
        <f t="shared" si="249"/>
        <v>442.43</v>
      </c>
    </row>
    <row r="132" spans="2:108" ht="16.5" x14ac:dyDescent="0.2">
      <c r="B132" s="29">
        <v>41978</v>
      </c>
      <c r="C132" s="30" t="s">
        <v>320</v>
      </c>
      <c r="D132" s="30" t="s">
        <v>342</v>
      </c>
      <c r="E132" s="58" t="s">
        <v>343</v>
      </c>
      <c r="F132" s="40" t="s">
        <v>344</v>
      </c>
      <c r="G132" s="19">
        <v>847.5</v>
      </c>
      <c r="H132" s="19">
        <f t="shared" si="182"/>
        <v>84.75</v>
      </c>
      <c r="I132" s="19">
        <f t="shared" si="183"/>
        <v>762.75</v>
      </c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19"/>
      <c r="AZ132" s="29"/>
      <c r="BA132" s="2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>
        <f t="shared" si="265"/>
        <v>10.87</v>
      </c>
      <c r="BL132" s="19">
        <f t="shared" si="260"/>
        <v>10.87</v>
      </c>
      <c r="BM132" s="19">
        <f t="shared" si="217"/>
        <v>10.87</v>
      </c>
      <c r="BN132" s="19">
        <f t="shared" si="218"/>
        <v>12.96</v>
      </c>
      <c r="BO132" s="19">
        <f t="shared" si="219"/>
        <v>11.7</v>
      </c>
      <c r="BP132" s="19">
        <f t="shared" si="220"/>
        <v>12.96</v>
      </c>
      <c r="BQ132" s="19">
        <f t="shared" si="221"/>
        <v>12.54</v>
      </c>
      <c r="BR132" s="19">
        <f t="shared" si="222"/>
        <v>12.96</v>
      </c>
      <c r="BS132" s="19">
        <f t="shared" si="223"/>
        <v>12.54</v>
      </c>
      <c r="BT132" s="19">
        <f t="shared" si="224"/>
        <v>12.96</v>
      </c>
      <c r="BU132" s="19">
        <f t="shared" si="225"/>
        <v>12.96</v>
      </c>
      <c r="BV132" s="19">
        <f t="shared" si="226"/>
        <v>12.54</v>
      </c>
      <c r="BW132" s="19">
        <f t="shared" si="227"/>
        <v>12.96</v>
      </c>
      <c r="BX132" s="19">
        <f t="shared" si="228"/>
        <v>12.54</v>
      </c>
      <c r="BY132" s="19">
        <f t="shared" si="229"/>
        <v>12.96</v>
      </c>
      <c r="BZ132" s="19">
        <f t="shared" si="230"/>
        <v>152.58000000000001</v>
      </c>
      <c r="CA132" s="19">
        <f t="shared" si="231"/>
        <v>163.44999999999999</v>
      </c>
      <c r="CB132" s="19">
        <f t="shared" si="232"/>
        <v>12.96</v>
      </c>
      <c r="CC132" s="19">
        <f t="shared" si="233"/>
        <v>12.12</v>
      </c>
      <c r="CD132" s="19">
        <f t="shared" si="234"/>
        <v>12.96</v>
      </c>
      <c r="CE132" s="19">
        <f t="shared" si="235"/>
        <v>12.54</v>
      </c>
      <c r="CF132" s="19">
        <f t="shared" si="236"/>
        <v>12.96</v>
      </c>
      <c r="CG132" s="19">
        <f t="shared" si="237"/>
        <v>12.54</v>
      </c>
      <c r="CH132" s="19">
        <f t="shared" si="238"/>
        <v>12.96</v>
      </c>
      <c r="CI132" s="19">
        <f t="shared" si="239"/>
        <v>12.96</v>
      </c>
      <c r="CJ132" s="19">
        <f t="shared" si="240"/>
        <v>12.54</v>
      </c>
      <c r="CK132" s="19">
        <f t="shared" si="241"/>
        <v>12.96</v>
      </c>
      <c r="CL132" s="19">
        <f t="shared" si="242"/>
        <v>12.54</v>
      </c>
      <c r="CM132" s="19">
        <f t="shared" si="243"/>
        <v>12.96</v>
      </c>
      <c r="CN132" s="19">
        <f t="shared" si="263"/>
        <v>153</v>
      </c>
      <c r="CO132" s="156">
        <f t="shared" si="245"/>
        <v>316.45</v>
      </c>
      <c r="CP132" s="19">
        <f t="shared" si="251"/>
        <v>12.96</v>
      </c>
      <c r="CQ132" s="19">
        <f t="shared" si="246"/>
        <v>11.7</v>
      </c>
      <c r="CR132" s="19">
        <f t="shared" si="252"/>
        <v>12.96</v>
      </c>
      <c r="CS132" s="19">
        <f t="shared" si="253"/>
        <v>12.54</v>
      </c>
      <c r="CT132" s="157">
        <f t="shared" si="254"/>
        <v>12.96</v>
      </c>
      <c r="CU132" s="19">
        <f t="shared" si="255"/>
        <v>12.54</v>
      </c>
      <c r="CV132" s="19">
        <f t="shared" si="256"/>
        <v>12.96</v>
      </c>
      <c r="CW132" s="19"/>
      <c r="CX132" s="19"/>
      <c r="CY132" s="19"/>
      <c r="CZ132" s="19"/>
      <c r="DA132" s="19"/>
      <c r="DB132" s="93">
        <f t="shared" si="264"/>
        <v>88.62</v>
      </c>
      <c r="DC132" s="19">
        <f t="shared" si="248"/>
        <v>405.07</v>
      </c>
      <c r="DD132" s="19">
        <f t="shared" si="249"/>
        <v>442.43</v>
      </c>
    </row>
    <row r="133" spans="2:108" ht="16.5" x14ac:dyDescent="0.2">
      <c r="B133" s="29">
        <v>41978</v>
      </c>
      <c r="C133" s="30" t="s">
        <v>320</v>
      </c>
      <c r="D133" s="30" t="s">
        <v>345</v>
      </c>
      <c r="E133" s="58" t="s">
        <v>181</v>
      </c>
      <c r="F133" s="40" t="s">
        <v>346</v>
      </c>
      <c r="G133" s="19">
        <v>847.5</v>
      </c>
      <c r="H133" s="19">
        <f t="shared" si="182"/>
        <v>84.75</v>
      </c>
      <c r="I133" s="19">
        <f t="shared" si="183"/>
        <v>762.75</v>
      </c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19"/>
      <c r="AZ133" s="29"/>
      <c r="BA133" s="2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>
        <f t="shared" si="265"/>
        <v>10.87</v>
      </c>
      <c r="BL133" s="19">
        <f t="shared" si="260"/>
        <v>10.87</v>
      </c>
      <c r="BM133" s="19">
        <f t="shared" si="217"/>
        <v>10.87</v>
      </c>
      <c r="BN133" s="19">
        <f t="shared" si="218"/>
        <v>12.96</v>
      </c>
      <c r="BO133" s="19">
        <f t="shared" si="219"/>
        <v>11.7</v>
      </c>
      <c r="BP133" s="19">
        <f t="shared" si="220"/>
        <v>12.96</v>
      </c>
      <c r="BQ133" s="19">
        <f t="shared" si="221"/>
        <v>12.54</v>
      </c>
      <c r="BR133" s="19">
        <f t="shared" si="222"/>
        <v>12.96</v>
      </c>
      <c r="BS133" s="19">
        <f t="shared" si="223"/>
        <v>12.54</v>
      </c>
      <c r="BT133" s="19">
        <f t="shared" si="224"/>
        <v>12.96</v>
      </c>
      <c r="BU133" s="19">
        <f t="shared" si="225"/>
        <v>12.96</v>
      </c>
      <c r="BV133" s="19">
        <f t="shared" si="226"/>
        <v>12.54</v>
      </c>
      <c r="BW133" s="19">
        <f t="shared" si="227"/>
        <v>12.96</v>
      </c>
      <c r="BX133" s="19">
        <f t="shared" si="228"/>
        <v>12.54</v>
      </c>
      <c r="BY133" s="19">
        <f t="shared" si="229"/>
        <v>12.96</v>
      </c>
      <c r="BZ133" s="19">
        <f t="shared" si="230"/>
        <v>152.58000000000001</v>
      </c>
      <c r="CA133" s="19">
        <f t="shared" si="231"/>
        <v>163.44999999999999</v>
      </c>
      <c r="CB133" s="19">
        <f t="shared" si="232"/>
        <v>12.96</v>
      </c>
      <c r="CC133" s="19">
        <f t="shared" si="233"/>
        <v>12.12</v>
      </c>
      <c r="CD133" s="19">
        <f t="shared" si="234"/>
        <v>12.96</v>
      </c>
      <c r="CE133" s="19">
        <f t="shared" si="235"/>
        <v>12.54</v>
      </c>
      <c r="CF133" s="19">
        <f t="shared" si="236"/>
        <v>12.96</v>
      </c>
      <c r="CG133" s="19">
        <f t="shared" si="237"/>
        <v>12.54</v>
      </c>
      <c r="CH133" s="19">
        <f t="shared" si="238"/>
        <v>12.96</v>
      </c>
      <c r="CI133" s="19">
        <f t="shared" si="239"/>
        <v>12.96</v>
      </c>
      <c r="CJ133" s="19">
        <f t="shared" si="240"/>
        <v>12.54</v>
      </c>
      <c r="CK133" s="19">
        <f t="shared" si="241"/>
        <v>12.96</v>
      </c>
      <c r="CL133" s="19">
        <f t="shared" si="242"/>
        <v>12.54</v>
      </c>
      <c r="CM133" s="19">
        <f t="shared" si="243"/>
        <v>12.96</v>
      </c>
      <c r="CN133" s="19">
        <f t="shared" si="263"/>
        <v>153</v>
      </c>
      <c r="CO133" s="156">
        <f t="shared" si="245"/>
        <v>316.45</v>
      </c>
      <c r="CP133" s="19">
        <f t="shared" si="251"/>
        <v>12.96</v>
      </c>
      <c r="CQ133" s="19">
        <f t="shared" si="246"/>
        <v>11.7</v>
      </c>
      <c r="CR133" s="19">
        <f t="shared" si="252"/>
        <v>12.96</v>
      </c>
      <c r="CS133" s="19">
        <f t="shared" si="253"/>
        <v>12.54</v>
      </c>
      <c r="CT133" s="157">
        <f t="shared" si="254"/>
        <v>12.96</v>
      </c>
      <c r="CU133" s="19">
        <f t="shared" si="255"/>
        <v>12.54</v>
      </c>
      <c r="CV133" s="19">
        <f t="shared" si="256"/>
        <v>12.96</v>
      </c>
      <c r="CW133" s="19"/>
      <c r="CX133" s="19"/>
      <c r="CY133" s="19"/>
      <c r="CZ133" s="19"/>
      <c r="DA133" s="19"/>
      <c r="DB133" s="93">
        <f t="shared" si="264"/>
        <v>88.62</v>
      </c>
      <c r="DC133" s="19">
        <f t="shared" si="248"/>
        <v>405.07</v>
      </c>
      <c r="DD133" s="19">
        <f t="shared" si="249"/>
        <v>442.43</v>
      </c>
    </row>
    <row r="134" spans="2:108" ht="16.5" x14ac:dyDescent="0.2">
      <c r="B134" s="29">
        <v>41978</v>
      </c>
      <c r="C134" s="30" t="s">
        <v>320</v>
      </c>
      <c r="D134" s="30" t="s">
        <v>347</v>
      </c>
      <c r="E134" s="58" t="s">
        <v>113</v>
      </c>
      <c r="F134" s="40" t="s">
        <v>348</v>
      </c>
      <c r="G134" s="19">
        <v>847.5</v>
      </c>
      <c r="H134" s="19">
        <f t="shared" si="182"/>
        <v>84.75</v>
      </c>
      <c r="I134" s="19">
        <f t="shared" si="183"/>
        <v>762.75</v>
      </c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19"/>
      <c r="AZ134" s="29"/>
      <c r="BA134" s="2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>
        <f t="shared" si="265"/>
        <v>10.87</v>
      </c>
      <c r="BL134" s="19">
        <f t="shared" si="260"/>
        <v>10.87</v>
      </c>
      <c r="BM134" s="19">
        <f t="shared" si="217"/>
        <v>10.87</v>
      </c>
      <c r="BN134" s="19">
        <f t="shared" si="218"/>
        <v>12.96</v>
      </c>
      <c r="BO134" s="19">
        <f t="shared" si="219"/>
        <v>11.7</v>
      </c>
      <c r="BP134" s="19">
        <f t="shared" si="220"/>
        <v>12.96</v>
      </c>
      <c r="BQ134" s="19">
        <f t="shared" si="221"/>
        <v>12.54</v>
      </c>
      <c r="BR134" s="19">
        <f t="shared" si="222"/>
        <v>12.96</v>
      </c>
      <c r="BS134" s="19">
        <f t="shared" si="223"/>
        <v>12.54</v>
      </c>
      <c r="BT134" s="19">
        <f t="shared" si="224"/>
        <v>12.96</v>
      </c>
      <c r="BU134" s="19">
        <f t="shared" si="225"/>
        <v>12.96</v>
      </c>
      <c r="BV134" s="19">
        <f t="shared" si="226"/>
        <v>12.54</v>
      </c>
      <c r="BW134" s="19">
        <f t="shared" si="227"/>
        <v>12.96</v>
      </c>
      <c r="BX134" s="19">
        <f t="shared" si="228"/>
        <v>12.54</v>
      </c>
      <c r="BY134" s="19">
        <f t="shared" si="229"/>
        <v>12.96</v>
      </c>
      <c r="BZ134" s="19">
        <f t="shared" si="230"/>
        <v>152.58000000000001</v>
      </c>
      <c r="CA134" s="19">
        <f t="shared" si="231"/>
        <v>163.44999999999999</v>
      </c>
      <c r="CB134" s="19">
        <f t="shared" si="232"/>
        <v>12.96</v>
      </c>
      <c r="CC134" s="19">
        <f t="shared" si="233"/>
        <v>12.12</v>
      </c>
      <c r="CD134" s="19">
        <f t="shared" si="234"/>
        <v>12.96</v>
      </c>
      <c r="CE134" s="19">
        <f t="shared" si="235"/>
        <v>12.54</v>
      </c>
      <c r="CF134" s="19">
        <f t="shared" si="236"/>
        <v>12.96</v>
      </c>
      <c r="CG134" s="19">
        <f t="shared" si="237"/>
        <v>12.54</v>
      </c>
      <c r="CH134" s="19">
        <f t="shared" si="238"/>
        <v>12.96</v>
      </c>
      <c r="CI134" s="19">
        <f t="shared" si="239"/>
        <v>12.96</v>
      </c>
      <c r="CJ134" s="19">
        <f t="shared" si="240"/>
        <v>12.54</v>
      </c>
      <c r="CK134" s="19">
        <f t="shared" si="241"/>
        <v>12.96</v>
      </c>
      <c r="CL134" s="19">
        <f t="shared" si="242"/>
        <v>12.54</v>
      </c>
      <c r="CM134" s="19">
        <f t="shared" si="243"/>
        <v>12.96</v>
      </c>
      <c r="CN134" s="19">
        <f t="shared" si="263"/>
        <v>153</v>
      </c>
      <c r="CO134" s="156">
        <f t="shared" si="245"/>
        <v>316.45</v>
      </c>
      <c r="CP134" s="19">
        <f t="shared" si="251"/>
        <v>12.96</v>
      </c>
      <c r="CQ134" s="19">
        <f t="shared" si="246"/>
        <v>11.7</v>
      </c>
      <c r="CR134" s="19">
        <f t="shared" si="252"/>
        <v>12.96</v>
      </c>
      <c r="CS134" s="19">
        <f t="shared" si="253"/>
        <v>12.54</v>
      </c>
      <c r="CT134" s="157">
        <f t="shared" si="254"/>
        <v>12.96</v>
      </c>
      <c r="CU134" s="19">
        <f t="shared" si="255"/>
        <v>12.54</v>
      </c>
      <c r="CV134" s="19">
        <f t="shared" si="256"/>
        <v>12.96</v>
      </c>
      <c r="CW134" s="19"/>
      <c r="CX134" s="19"/>
      <c r="CY134" s="19"/>
      <c r="CZ134" s="19"/>
      <c r="DA134" s="19"/>
      <c r="DB134" s="93">
        <f t="shared" si="264"/>
        <v>88.62</v>
      </c>
      <c r="DC134" s="19">
        <f t="shared" si="248"/>
        <v>405.07</v>
      </c>
      <c r="DD134" s="19">
        <f t="shared" si="249"/>
        <v>442.43</v>
      </c>
    </row>
    <row r="135" spans="2:108" ht="16.5" x14ac:dyDescent="0.2">
      <c r="B135" s="29">
        <v>41978</v>
      </c>
      <c r="C135" s="30" t="s">
        <v>320</v>
      </c>
      <c r="D135" s="30" t="s">
        <v>349</v>
      </c>
      <c r="E135" s="58" t="s">
        <v>175</v>
      </c>
      <c r="F135" s="40" t="s">
        <v>350</v>
      </c>
      <c r="G135" s="19">
        <v>847.5</v>
      </c>
      <c r="H135" s="19">
        <f t="shared" si="182"/>
        <v>84.75</v>
      </c>
      <c r="I135" s="19">
        <f t="shared" si="183"/>
        <v>762.75</v>
      </c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19"/>
      <c r="AZ135" s="29"/>
      <c r="BA135" s="2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>
        <f t="shared" si="265"/>
        <v>10.87</v>
      </c>
      <c r="BL135" s="19">
        <f t="shared" si="260"/>
        <v>10.87</v>
      </c>
      <c r="BM135" s="19">
        <f t="shared" si="217"/>
        <v>10.87</v>
      </c>
      <c r="BN135" s="19">
        <f t="shared" si="218"/>
        <v>12.96</v>
      </c>
      <c r="BO135" s="19">
        <f t="shared" si="219"/>
        <v>11.7</v>
      </c>
      <c r="BP135" s="19">
        <f t="shared" si="220"/>
        <v>12.96</v>
      </c>
      <c r="BQ135" s="19">
        <f t="shared" si="221"/>
        <v>12.54</v>
      </c>
      <c r="BR135" s="19">
        <f t="shared" si="222"/>
        <v>12.96</v>
      </c>
      <c r="BS135" s="19">
        <f t="shared" si="223"/>
        <v>12.54</v>
      </c>
      <c r="BT135" s="19">
        <f t="shared" si="224"/>
        <v>12.96</v>
      </c>
      <c r="BU135" s="19">
        <f t="shared" si="225"/>
        <v>12.96</v>
      </c>
      <c r="BV135" s="19">
        <f t="shared" si="226"/>
        <v>12.54</v>
      </c>
      <c r="BW135" s="19">
        <f t="shared" si="227"/>
        <v>12.96</v>
      </c>
      <c r="BX135" s="19">
        <f t="shared" si="228"/>
        <v>12.54</v>
      </c>
      <c r="BY135" s="19">
        <f t="shared" si="229"/>
        <v>12.96</v>
      </c>
      <c r="BZ135" s="19">
        <f t="shared" si="230"/>
        <v>152.58000000000001</v>
      </c>
      <c r="CA135" s="19">
        <f t="shared" si="231"/>
        <v>163.44999999999999</v>
      </c>
      <c r="CB135" s="19">
        <f t="shared" si="232"/>
        <v>12.96</v>
      </c>
      <c r="CC135" s="19">
        <f t="shared" si="233"/>
        <v>12.12</v>
      </c>
      <c r="CD135" s="19">
        <f t="shared" si="234"/>
        <v>12.96</v>
      </c>
      <c r="CE135" s="19">
        <f t="shared" si="235"/>
        <v>12.54</v>
      </c>
      <c r="CF135" s="19">
        <f t="shared" si="236"/>
        <v>12.96</v>
      </c>
      <c r="CG135" s="19">
        <f t="shared" si="237"/>
        <v>12.54</v>
      </c>
      <c r="CH135" s="19">
        <f t="shared" si="238"/>
        <v>12.96</v>
      </c>
      <c r="CI135" s="19">
        <f t="shared" si="239"/>
        <v>12.96</v>
      </c>
      <c r="CJ135" s="19">
        <f t="shared" si="240"/>
        <v>12.54</v>
      </c>
      <c r="CK135" s="19">
        <f t="shared" si="241"/>
        <v>12.96</v>
      </c>
      <c r="CL135" s="19">
        <f t="shared" si="242"/>
        <v>12.54</v>
      </c>
      <c r="CM135" s="19">
        <f t="shared" si="243"/>
        <v>12.96</v>
      </c>
      <c r="CN135" s="19">
        <f t="shared" si="263"/>
        <v>153</v>
      </c>
      <c r="CO135" s="156">
        <f t="shared" si="245"/>
        <v>316.45</v>
      </c>
      <c r="CP135" s="19">
        <f t="shared" si="251"/>
        <v>12.96</v>
      </c>
      <c r="CQ135" s="19">
        <f t="shared" si="246"/>
        <v>11.7</v>
      </c>
      <c r="CR135" s="19">
        <f t="shared" si="252"/>
        <v>12.96</v>
      </c>
      <c r="CS135" s="19">
        <f t="shared" si="253"/>
        <v>12.54</v>
      </c>
      <c r="CT135" s="157">
        <f t="shared" si="254"/>
        <v>12.96</v>
      </c>
      <c r="CU135" s="19">
        <f t="shared" si="255"/>
        <v>12.54</v>
      </c>
      <c r="CV135" s="19">
        <f t="shared" si="256"/>
        <v>12.96</v>
      </c>
      <c r="CW135" s="19"/>
      <c r="CX135" s="19"/>
      <c r="CY135" s="19"/>
      <c r="CZ135" s="19"/>
      <c r="DA135" s="19"/>
      <c r="DB135" s="93">
        <f t="shared" si="264"/>
        <v>88.62</v>
      </c>
      <c r="DC135" s="19">
        <f t="shared" si="248"/>
        <v>405.07</v>
      </c>
      <c r="DD135" s="19">
        <f t="shared" si="249"/>
        <v>442.43</v>
      </c>
    </row>
    <row r="136" spans="2:108" ht="16.5" x14ac:dyDescent="0.2">
      <c r="B136" s="29">
        <v>42031</v>
      </c>
      <c r="C136" s="30" t="s">
        <v>351</v>
      </c>
      <c r="D136" s="30" t="s">
        <v>352</v>
      </c>
      <c r="E136" s="58" t="s">
        <v>150</v>
      </c>
      <c r="F136" s="40" t="s">
        <v>353</v>
      </c>
      <c r="G136" s="19">
        <v>11200</v>
      </c>
      <c r="H136" s="19">
        <f t="shared" si="182"/>
        <v>1120</v>
      </c>
      <c r="I136" s="19">
        <f t="shared" si="183"/>
        <v>10080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19"/>
      <c r="AZ136" s="29"/>
      <c r="BA136" s="2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>
        <v>0</v>
      </c>
      <c r="BL136" s="19">
        <v>0</v>
      </c>
      <c r="BM136" s="19">
        <f t="shared" si="217"/>
        <v>0</v>
      </c>
      <c r="BN136" s="19">
        <f>ROUND((I136/5/365*4),2)</f>
        <v>22.09</v>
      </c>
      <c r="BO136" s="19">
        <f t="shared" si="219"/>
        <v>154.65</v>
      </c>
      <c r="BP136" s="19">
        <f t="shared" si="220"/>
        <v>171.22</v>
      </c>
      <c r="BQ136" s="19">
        <f t="shared" si="221"/>
        <v>165.7</v>
      </c>
      <c r="BR136" s="19">
        <f t="shared" si="222"/>
        <v>171.22</v>
      </c>
      <c r="BS136" s="19">
        <f t="shared" si="223"/>
        <v>165.7</v>
      </c>
      <c r="BT136" s="19">
        <f t="shared" si="224"/>
        <v>171.22</v>
      </c>
      <c r="BU136" s="19">
        <f t="shared" si="225"/>
        <v>171.22</v>
      </c>
      <c r="BV136" s="19">
        <f t="shared" si="226"/>
        <v>165.7</v>
      </c>
      <c r="BW136" s="19">
        <f t="shared" si="227"/>
        <v>171.22</v>
      </c>
      <c r="BX136" s="19">
        <f t="shared" si="228"/>
        <v>165.7</v>
      </c>
      <c r="BY136" s="19">
        <f t="shared" si="229"/>
        <v>171.22</v>
      </c>
      <c r="BZ136" s="19">
        <f t="shared" si="230"/>
        <v>1866.8600000000004</v>
      </c>
      <c r="CA136" s="19">
        <f t="shared" si="231"/>
        <v>1866.86</v>
      </c>
      <c r="CB136" s="19">
        <f t="shared" si="232"/>
        <v>171.22</v>
      </c>
      <c r="CC136" s="19">
        <f t="shared" si="233"/>
        <v>160.18</v>
      </c>
      <c r="CD136" s="19">
        <f t="shared" si="234"/>
        <v>171.22</v>
      </c>
      <c r="CE136" s="19">
        <f t="shared" si="235"/>
        <v>165.7</v>
      </c>
      <c r="CF136" s="19">
        <f t="shared" si="236"/>
        <v>171.22</v>
      </c>
      <c r="CG136" s="19">
        <f t="shared" si="237"/>
        <v>165.7</v>
      </c>
      <c r="CH136" s="19">
        <f t="shared" si="238"/>
        <v>171.22</v>
      </c>
      <c r="CI136" s="19">
        <f t="shared" si="239"/>
        <v>171.22</v>
      </c>
      <c r="CJ136" s="19">
        <f t="shared" si="240"/>
        <v>165.7</v>
      </c>
      <c r="CK136" s="19">
        <f t="shared" si="241"/>
        <v>171.22</v>
      </c>
      <c r="CL136" s="19">
        <f t="shared" si="242"/>
        <v>165.7</v>
      </c>
      <c r="CM136" s="19">
        <f t="shared" si="243"/>
        <v>171.22</v>
      </c>
      <c r="CN136" s="19">
        <f t="shared" si="263"/>
        <v>2021.5200000000002</v>
      </c>
      <c r="CO136" s="156">
        <f t="shared" si="245"/>
        <v>3888.38</v>
      </c>
      <c r="CP136" s="19">
        <f t="shared" si="251"/>
        <v>171.22</v>
      </c>
      <c r="CQ136" s="19">
        <f t="shared" si="246"/>
        <v>154.65</v>
      </c>
      <c r="CR136" s="19">
        <f t="shared" si="252"/>
        <v>171.22</v>
      </c>
      <c r="CS136" s="19">
        <f t="shared" si="253"/>
        <v>165.7</v>
      </c>
      <c r="CT136" s="157">
        <f t="shared" si="254"/>
        <v>171.22</v>
      </c>
      <c r="CU136" s="19">
        <f t="shared" si="255"/>
        <v>165.7</v>
      </c>
      <c r="CV136" s="19">
        <f t="shared" si="256"/>
        <v>171.22</v>
      </c>
      <c r="CW136" s="19"/>
      <c r="CX136" s="19"/>
      <c r="CY136" s="19"/>
      <c r="CZ136" s="19"/>
      <c r="DA136" s="19"/>
      <c r="DB136" s="93">
        <f t="shared" si="264"/>
        <v>1170.93</v>
      </c>
      <c r="DC136" s="19">
        <f t="shared" si="248"/>
        <v>5059.3100000000004</v>
      </c>
      <c r="DD136" s="19">
        <f t="shared" si="249"/>
        <v>6140.69</v>
      </c>
    </row>
    <row r="137" spans="2:108" x14ac:dyDescent="0.2">
      <c r="B137" s="29">
        <v>42051</v>
      </c>
      <c r="C137" s="39" t="s">
        <v>354</v>
      </c>
      <c r="D137" s="30" t="s">
        <v>355</v>
      </c>
      <c r="E137" s="58" t="s">
        <v>356</v>
      </c>
      <c r="F137" s="42" t="s">
        <v>357</v>
      </c>
      <c r="G137" s="19">
        <v>12784</v>
      </c>
      <c r="H137" s="19">
        <f t="shared" si="182"/>
        <v>1278.4000000000001</v>
      </c>
      <c r="I137" s="19">
        <f t="shared" si="183"/>
        <v>11505.6</v>
      </c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19"/>
      <c r="AZ137" s="29"/>
      <c r="BA137" s="2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>
        <v>0</v>
      </c>
      <c r="BO137" s="19">
        <f>ROUND((I137/5/365*12),2)</f>
        <v>75.650000000000006</v>
      </c>
      <c r="BP137" s="19">
        <f t="shared" si="220"/>
        <v>195.44</v>
      </c>
      <c r="BQ137" s="19">
        <f t="shared" si="221"/>
        <v>189.13</v>
      </c>
      <c r="BR137" s="19">
        <f t="shared" si="222"/>
        <v>195.44</v>
      </c>
      <c r="BS137" s="19">
        <f t="shared" si="223"/>
        <v>189.13</v>
      </c>
      <c r="BT137" s="19">
        <f t="shared" si="224"/>
        <v>195.44</v>
      </c>
      <c r="BU137" s="19">
        <f t="shared" si="225"/>
        <v>195.44</v>
      </c>
      <c r="BV137" s="19">
        <f t="shared" si="226"/>
        <v>189.13</v>
      </c>
      <c r="BW137" s="19">
        <f t="shared" si="227"/>
        <v>195.44</v>
      </c>
      <c r="BX137" s="19">
        <f t="shared" si="228"/>
        <v>189.13</v>
      </c>
      <c r="BY137" s="19">
        <f t="shared" si="229"/>
        <v>195.44</v>
      </c>
      <c r="BZ137" s="19">
        <f t="shared" si="230"/>
        <v>2004.8100000000004</v>
      </c>
      <c r="CA137" s="19">
        <f t="shared" si="231"/>
        <v>2004.81</v>
      </c>
      <c r="CB137" s="19">
        <f t="shared" si="232"/>
        <v>195.44</v>
      </c>
      <c r="CC137" s="19">
        <f t="shared" si="233"/>
        <v>182.83</v>
      </c>
      <c r="CD137" s="19">
        <f t="shared" si="234"/>
        <v>195.44</v>
      </c>
      <c r="CE137" s="19">
        <f t="shared" si="235"/>
        <v>189.13</v>
      </c>
      <c r="CF137" s="19">
        <f t="shared" si="236"/>
        <v>195.44</v>
      </c>
      <c r="CG137" s="19">
        <f t="shared" si="237"/>
        <v>189.13</v>
      </c>
      <c r="CH137" s="19">
        <f t="shared" si="238"/>
        <v>195.44</v>
      </c>
      <c r="CI137" s="19">
        <f t="shared" si="239"/>
        <v>195.44</v>
      </c>
      <c r="CJ137" s="19">
        <f t="shared" si="240"/>
        <v>189.13</v>
      </c>
      <c r="CK137" s="19">
        <f t="shared" si="241"/>
        <v>195.44</v>
      </c>
      <c r="CL137" s="19">
        <f t="shared" si="242"/>
        <v>189.13</v>
      </c>
      <c r="CM137" s="19">
        <f t="shared" si="243"/>
        <v>195.44</v>
      </c>
      <c r="CN137" s="19">
        <f t="shared" si="263"/>
        <v>2307.4300000000003</v>
      </c>
      <c r="CO137" s="156">
        <f t="shared" si="245"/>
        <v>4312.24</v>
      </c>
      <c r="CP137" s="19">
        <f t="shared" si="251"/>
        <v>195.44</v>
      </c>
      <c r="CQ137" s="19">
        <f t="shared" si="246"/>
        <v>176.52</v>
      </c>
      <c r="CR137" s="19">
        <f t="shared" si="252"/>
        <v>195.44</v>
      </c>
      <c r="CS137" s="19">
        <f t="shared" si="253"/>
        <v>189.13</v>
      </c>
      <c r="CT137" s="157">
        <f t="shared" si="254"/>
        <v>195.44</v>
      </c>
      <c r="CU137" s="19">
        <f t="shared" si="255"/>
        <v>189.13</v>
      </c>
      <c r="CV137" s="19">
        <f t="shared" si="256"/>
        <v>195.44</v>
      </c>
      <c r="CW137" s="19"/>
      <c r="CX137" s="19"/>
      <c r="CY137" s="19"/>
      <c r="CZ137" s="19"/>
      <c r="DA137" s="19"/>
      <c r="DB137" s="93">
        <f t="shared" si="264"/>
        <v>1336.54</v>
      </c>
      <c r="DC137" s="19">
        <f t="shared" si="248"/>
        <v>5648.78</v>
      </c>
      <c r="DD137" s="19">
        <f t="shared" si="249"/>
        <v>7135.22</v>
      </c>
    </row>
    <row r="138" spans="2:108" ht="82.5" x14ac:dyDescent="0.2">
      <c r="B138" s="29">
        <v>42163</v>
      </c>
      <c r="C138" s="39" t="s">
        <v>255</v>
      </c>
      <c r="D138" s="39" t="s">
        <v>358</v>
      </c>
      <c r="E138" s="42" t="s">
        <v>359</v>
      </c>
      <c r="F138" s="41" t="s">
        <v>360</v>
      </c>
      <c r="G138" s="19">
        <v>1220</v>
      </c>
      <c r="H138" s="19">
        <f t="shared" si="182"/>
        <v>122</v>
      </c>
      <c r="I138" s="19">
        <f t="shared" si="183"/>
        <v>1098</v>
      </c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19"/>
      <c r="AZ138" s="29"/>
      <c r="BA138" s="2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>
        <v>0</v>
      </c>
      <c r="BS138" s="19">
        <f>ROUND((I138/5/365*22),2)</f>
        <v>13.24</v>
      </c>
      <c r="BT138" s="19">
        <f t="shared" si="224"/>
        <v>18.649999999999999</v>
      </c>
      <c r="BU138" s="19">
        <f t="shared" si="225"/>
        <v>18.649999999999999</v>
      </c>
      <c r="BV138" s="19">
        <f t="shared" si="226"/>
        <v>18.05</v>
      </c>
      <c r="BW138" s="19">
        <f t="shared" si="227"/>
        <v>18.649999999999999</v>
      </c>
      <c r="BX138" s="19">
        <f t="shared" si="228"/>
        <v>18.05</v>
      </c>
      <c r="BY138" s="19">
        <f t="shared" si="229"/>
        <v>18.649999999999999</v>
      </c>
      <c r="BZ138" s="19">
        <f t="shared" si="230"/>
        <v>123.94</v>
      </c>
      <c r="CA138" s="19">
        <f t="shared" si="231"/>
        <v>123.94</v>
      </c>
      <c r="CB138" s="19">
        <f t="shared" si="232"/>
        <v>18.649999999999999</v>
      </c>
      <c r="CC138" s="19">
        <f t="shared" si="233"/>
        <v>17.45</v>
      </c>
      <c r="CD138" s="19">
        <f t="shared" si="234"/>
        <v>18.649999999999999</v>
      </c>
      <c r="CE138" s="19">
        <f t="shared" si="235"/>
        <v>18.05</v>
      </c>
      <c r="CF138" s="19">
        <f t="shared" si="236"/>
        <v>18.649999999999999</v>
      </c>
      <c r="CG138" s="19">
        <f t="shared" si="237"/>
        <v>18.05</v>
      </c>
      <c r="CH138" s="19">
        <f t="shared" si="238"/>
        <v>18.649999999999999</v>
      </c>
      <c r="CI138" s="19">
        <f t="shared" si="239"/>
        <v>18.649999999999999</v>
      </c>
      <c r="CJ138" s="19">
        <f t="shared" si="240"/>
        <v>18.05</v>
      </c>
      <c r="CK138" s="19">
        <f t="shared" si="241"/>
        <v>18.649999999999999</v>
      </c>
      <c r="CL138" s="19">
        <f t="shared" si="242"/>
        <v>18.05</v>
      </c>
      <c r="CM138" s="19">
        <f t="shared" si="243"/>
        <v>18.649999999999999</v>
      </c>
      <c r="CN138" s="19">
        <f t="shared" si="263"/>
        <v>220.20000000000002</v>
      </c>
      <c r="CO138" s="156">
        <f t="shared" si="245"/>
        <v>344.14</v>
      </c>
      <c r="CP138" s="19">
        <f t="shared" si="251"/>
        <v>18.649999999999999</v>
      </c>
      <c r="CQ138" s="19">
        <f t="shared" si="246"/>
        <v>16.850000000000001</v>
      </c>
      <c r="CR138" s="19">
        <f t="shared" si="252"/>
        <v>18.649999999999999</v>
      </c>
      <c r="CS138" s="19">
        <f t="shared" si="253"/>
        <v>18.05</v>
      </c>
      <c r="CT138" s="157">
        <f t="shared" si="254"/>
        <v>18.649999999999999</v>
      </c>
      <c r="CU138" s="19">
        <f t="shared" si="255"/>
        <v>18.05</v>
      </c>
      <c r="CV138" s="19">
        <f t="shared" si="256"/>
        <v>18.649999999999999</v>
      </c>
      <c r="CW138" s="19"/>
      <c r="CX138" s="19"/>
      <c r="CY138" s="19"/>
      <c r="CZ138" s="19"/>
      <c r="DA138" s="19"/>
      <c r="DB138" s="93">
        <f t="shared" si="264"/>
        <v>127.54999999999998</v>
      </c>
      <c r="DC138" s="19">
        <f t="shared" si="248"/>
        <v>471.69</v>
      </c>
      <c r="DD138" s="19">
        <f t="shared" si="249"/>
        <v>748.31</v>
      </c>
    </row>
    <row r="139" spans="2:108" ht="82.5" x14ac:dyDescent="0.2">
      <c r="B139" s="29">
        <v>42163</v>
      </c>
      <c r="C139" s="39" t="s">
        <v>255</v>
      </c>
      <c r="D139" s="39" t="s">
        <v>361</v>
      </c>
      <c r="E139" s="42" t="s">
        <v>178</v>
      </c>
      <c r="F139" s="41" t="s">
        <v>362</v>
      </c>
      <c r="G139" s="19">
        <v>1220</v>
      </c>
      <c r="H139" s="19">
        <f t="shared" si="182"/>
        <v>122</v>
      </c>
      <c r="I139" s="19">
        <f t="shared" si="183"/>
        <v>1098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19"/>
      <c r="AZ139" s="29"/>
      <c r="BA139" s="2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>
        <v>0</v>
      </c>
      <c r="BS139" s="19">
        <f t="shared" ref="BS139:BS149" si="266">ROUND((I139/5/365*22),2)</f>
        <v>13.24</v>
      </c>
      <c r="BT139" s="19">
        <f t="shared" si="224"/>
        <v>18.649999999999999</v>
      </c>
      <c r="BU139" s="19">
        <f t="shared" si="225"/>
        <v>18.649999999999999</v>
      </c>
      <c r="BV139" s="19">
        <f t="shared" si="226"/>
        <v>18.05</v>
      </c>
      <c r="BW139" s="19">
        <f t="shared" si="227"/>
        <v>18.649999999999999</v>
      </c>
      <c r="BX139" s="19">
        <f t="shared" si="228"/>
        <v>18.05</v>
      </c>
      <c r="BY139" s="19">
        <f t="shared" si="229"/>
        <v>18.649999999999999</v>
      </c>
      <c r="BZ139" s="19">
        <f t="shared" si="230"/>
        <v>123.94</v>
      </c>
      <c r="CA139" s="19">
        <f t="shared" si="231"/>
        <v>123.94</v>
      </c>
      <c r="CB139" s="19">
        <f t="shared" si="232"/>
        <v>18.649999999999999</v>
      </c>
      <c r="CC139" s="19">
        <f t="shared" si="233"/>
        <v>17.45</v>
      </c>
      <c r="CD139" s="19">
        <f t="shared" si="234"/>
        <v>18.649999999999999</v>
      </c>
      <c r="CE139" s="19">
        <f t="shared" si="235"/>
        <v>18.05</v>
      </c>
      <c r="CF139" s="19">
        <f t="shared" si="236"/>
        <v>18.649999999999999</v>
      </c>
      <c r="CG139" s="19">
        <f t="shared" si="237"/>
        <v>18.05</v>
      </c>
      <c r="CH139" s="19">
        <f t="shared" si="238"/>
        <v>18.649999999999999</v>
      </c>
      <c r="CI139" s="19">
        <f t="shared" si="239"/>
        <v>18.649999999999999</v>
      </c>
      <c r="CJ139" s="19">
        <f t="shared" si="240"/>
        <v>18.05</v>
      </c>
      <c r="CK139" s="19">
        <f t="shared" si="241"/>
        <v>18.649999999999999</v>
      </c>
      <c r="CL139" s="19">
        <f t="shared" si="242"/>
        <v>18.05</v>
      </c>
      <c r="CM139" s="19">
        <f t="shared" si="243"/>
        <v>18.649999999999999</v>
      </c>
      <c r="CN139" s="19">
        <f t="shared" si="263"/>
        <v>220.20000000000002</v>
      </c>
      <c r="CO139" s="156">
        <f t="shared" si="245"/>
        <v>344.14</v>
      </c>
      <c r="CP139" s="19">
        <f t="shared" si="251"/>
        <v>18.649999999999999</v>
      </c>
      <c r="CQ139" s="19">
        <f t="shared" si="246"/>
        <v>16.850000000000001</v>
      </c>
      <c r="CR139" s="19">
        <f t="shared" si="252"/>
        <v>18.649999999999999</v>
      </c>
      <c r="CS139" s="19">
        <f t="shared" si="253"/>
        <v>18.05</v>
      </c>
      <c r="CT139" s="157">
        <f t="shared" si="254"/>
        <v>18.649999999999999</v>
      </c>
      <c r="CU139" s="19">
        <f t="shared" si="255"/>
        <v>18.05</v>
      </c>
      <c r="CV139" s="19">
        <f t="shared" si="256"/>
        <v>18.649999999999999</v>
      </c>
      <c r="CW139" s="19"/>
      <c r="CX139" s="19"/>
      <c r="CY139" s="19"/>
      <c r="CZ139" s="19"/>
      <c r="DA139" s="19"/>
      <c r="DB139" s="93">
        <f t="shared" si="264"/>
        <v>127.54999999999998</v>
      </c>
      <c r="DC139" s="19">
        <f t="shared" si="248"/>
        <v>471.69</v>
      </c>
      <c r="DD139" s="19">
        <f t="shared" si="249"/>
        <v>748.31</v>
      </c>
    </row>
    <row r="140" spans="2:108" ht="82.5" x14ac:dyDescent="0.2">
      <c r="B140" s="29">
        <v>42163</v>
      </c>
      <c r="C140" s="39" t="s">
        <v>255</v>
      </c>
      <c r="D140" s="39" t="s">
        <v>363</v>
      </c>
      <c r="E140" s="42" t="s">
        <v>337</v>
      </c>
      <c r="F140" s="41" t="s">
        <v>364</v>
      </c>
      <c r="G140" s="19">
        <v>1220</v>
      </c>
      <c r="H140" s="19">
        <f t="shared" si="182"/>
        <v>122</v>
      </c>
      <c r="I140" s="19">
        <f t="shared" si="183"/>
        <v>1098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19"/>
      <c r="AZ140" s="29"/>
      <c r="BA140" s="2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>
        <v>0</v>
      </c>
      <c r="BS140" s="19">
        <f t="shared" si="266"/>
        <v>13.24</v>
      </c>
      <c r="BT140" s="19">
        <f t="shared" si="224"/>
        <v>18.649999999999999</v>
      </c>
      <c r="BU140" s="19">
        <f t="shared" si="225"/>
        <v>18.649999999999999</v>
      </c>
      <c r="BV140" s="19">
        <f t="shared" si="226"/>
        <v>18.05</v>
      </c>
      <c r="BW140" s="19">
        <f t="shared" si="227"/>
        <v>18.649999999999999</v>
      </c>
      <c r="BX140" s="19">
        <f t="shared" si="228"/>
        <v>18.05</v>
      </c>
      <c r="BY140" s="19">
        <f t="shared" si="229"/>
        <v>18.649999999999999</v>
      </c>
      <c r="BZ140" s="19">
        <f t="shared" si="230"/>
        <v>123.94</v>
      </c>
      <c r="CA140" s="19">
        <f t="shared" si="231"/>
        <v>123.94</v>
      </c>
      <c r="CB140" s="19">
        <f t="shared" si="232"/>
        <v>18.649999999999999</v>
      </c>
      <c r="CC140" s="19">
        <f t="shared" si="233"/>
        <v>17.45</v>
      </c>
      <c r="CD140" s="19">
        <f t="shared" si="234"/>
        <v>18.649999999999999</v>
      </c>
      <c r="CE140" s="19">
        <f t="shared" si="235"/>
        <v>18.05</v>
      </c>
      <c r="CF140" s="19">
        <f t="shared" si="236"/>
        <v>18.649999999999999</v>
      </c>
      <c r="CG140" s="19">
        <f t="shared" si="237"/>
        <v>18.05</v>
      </c>
      <c r="CH140" s="19">
        <f t="shared" si="238"/>
        <v>18.649999999999999</v>
      </c>
      <c r="CI140" s="19">
        <f t="shared" si="239"/>
        <v>18.649999999999999</v>
      </c>
      <c r="CJ140" s="19">
        <f t="shared" si="240"/>
        <v>18.05</v>
      </c>
      <c r="CK140" s="19">
        <f t="shared" si="241"/>
        <v>18.649999999999999</v>
      </c>
      <c r="CL140" s="19">
        <f t="shared" si="242"/>
        <v>18.05</v>
      </c>
      <c r="CM140" s="19">
        <f t="shared" si="243"/>
        <v>18.649999999999999</v>
      </c>
      <c r="CN140" s="19">
        <f t="shared" si="263"/>
        <v>220.20000000000002</v>
      </c>
      <c r="CO140" s="156">
        <f t="shared" si="245"/>
        <v>344.14</v>
      </c>
      <c r="CP140" s="19">
        <f t="shared" si="251"/>
        <v>18.649999999999999</v>
      </c>
      <c r="CQ140" s="19">
        <f t="shared" si="246"/>
        <v>16.850000000000001</v>
      </c>
      <c r="CR140" s="19">
        <f t="shared" si="252"/>
        <v>18.649999999999999</v>
      </c>
      <c r="CS140" s="19">
        <f t="shared" si="253"/>
        <v>18.05</v>
      </c>
      <c r="CT140" s="157">
        <f t="shared" si="254"/>
        <v>18.649999999999999</v>
      </c>
      <c r="CU140" s="19">
        <f t="shared" si="255"/>
        <v>18.05</v>
      </c>
      <c r="CV140" s="19">
        <f t="shared" si="256"/>
        <v>18.649999999999999</v>
      </c>
      <c r="CW140" s="19"/>
      <c r="CX140" s="19"/>
      <c r="CY140" s="19"/>
      <c r="CZ140" s="19"/>
      <c r="DA140" s="19"/>
      <c r="DB140" s="93">
        <f t="shared" si="264"/>
        <v>127.54999999999998</v>
      </c>
      <c r="DC140" s="19">
        <f t="shared" si="248"/>
        <v>471.69</v>
      </c>
      <c r="DD140" s="19">
        <f t="shared" si="249"/>
        <v>748.31</v>
      </c>
    </row>
    <row r="141" spans="2:108" ht="82.5" x14ac:dyDescent="0.2">
      <c r="B141" s="29">
        <v>42163</v>
      </c>
      <c r="C141" s="39" t="s">
        <v>255</v>
      </c>
      <c r="D141" s="39" t="s">
        <v>365</v>
      </c>
      <c r="E141" s="42" t="s">
        <v>340</v>
      </c>
      <c r="F141" s="41" t="s">
        <v>366</v>
      </c>
      <c r="G141" s="19">
        <v>1220</v>
      </c>
      <c r="H141" s="19">
        <f t="shared" si="182"/>
        <v>122</v>
      </c>
      <c r="I141" s="19">
        <f t="shared" si="183"/>
        <v>1098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19"/>
      <c r="AZ141" s="29"/>
      <c r="BA141" s="2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>
        <v>0</v>
      </c>
      <c r="BS141" s="19">
        <f t="shared" si="266"/>
        <v>13.24</v>
      </c>
      <c r="BT141" s="19">
        <f t="shared" si="224"/>
        <v>18.649999999999999</v>
      </c>
      <c r="BU141" s="19">
        <f t="shared" si="225"/>
        <v>18.649999999999999</v>
      </c>
      <c r="BV141" s="19">
        <f t="shared" si="226"/>
        <v>18.05</v>
      </c>
      <c r="BW141" s="19">
        <f t="shared" si="227"/>
        <v>18.649999999999999</v>
      </c>
      <c r="BX141" s="19">
        <f t="shared" si="228"/>
        <v>18.05</v>
      </c>
      <c r="BY141" s="19">
        <f t="shared" si="229"/>
        <v>18.649999999999999</v>
      </c>
      <c r="BZ141" s="19">
        <f t="shared" si="230"/>
        <v>123.94</v>
      </c>
      <c r="CA141" s="19">
        <f t="shared" si="231"/>
        <v>123.94</v>
      </c>
      <c r="CB141" s="19">
        <f t="shared" si="232"/>
        <v>18.649999999999999</v>
      </c>
      <c r="CC141" s="19">
        <f t="shared" si="233"/>
        <v>17.45</v>
      </c>
      <c r="CD141" s="19">
        <f t="shared" si="234"/>
        <v>18.649999999999999</v>
      </c>
      <c r="CE141" s="19">
        <f t="shared" si="235"/>
        <v>18.05</v>
      </c>
      <c r="CF141" s="19">
        <f t="shared" si="236"/>
        <v>18.649999999999999</v>
      </c>
      <c r="CG141" s="19">
        <f t="shared" si="237"/>
        <v>18.05</v>
      </c>
      <c r="CH141" s="19">
        <f t="shared" si="238"/>
        <v>18.649999999999999</v>
      </c>
      <c r="CI141" s="19">
        <f t="shared" si="239"/>
        <v>18.649999999999999</v>
      </c>
      <c r="CJ141" s="19">
        <f t="shared" si="240"/>
        <v>18.05</v>
      </c>
      <c r="CK141" s="19">
        <f t="shared" si="241"/>
        <v>18.649999999999999</v>
      </c>
      <c r="CL141" s="19">
        <f t="shared" si="242"/>
        <v>18.05</v>
      </c>
      <c r="CM141" s="19">
        <f t="shared" si="243"/>
        <v>18.649999999999999</v>
      </c>
      <c r="CN141" s="19">
        <f t="shared" si="263"/>
        <v>220.20000000000002</v>
      </c>
      <c r="CO141" s="156">
        <f t="shared" si="245"/>
        <v>344.14</v>
      </c>
      <c r="CP141" s="19">
        <f t="shared" si="251"/>
        <v>18.649999999999999</v>
      </c>
      <c r="CQ141" s="19">
        <f t="shared" si="246"/>
        <v>16.850000000000001</v>
      </c>
      <c r="CR141" s="19">
        <f t="shared" si="252"/>
        <v>18.649999999999999</v>
      </c>
      <c r="CS141" s="19">
        <f t="shared" si="253"/>
        <v>18.05</v>
      </c>
      <c r="CT141" s="157">
        <f t="shared" si="254"/>
        <v>18.649999999999999</v>
      </c>
      <c r="CU141" s="19">
        <f t="shared" si="255"/>
        <v>18.05</v>
      </c>
      <c r="CV141" s="19">
        <f t="shared" si="256"/>
        <v>18.649999999999999</v>
      </c>
      <c r="CW141" s="19"/>
      <c r="CX141" s="19"/>
      <c r="CY141" s="19"/>
      <c r="CZ141" s="19"/>
      <c r="DA141" s="19"/>
      <c r="DB141" s="93">
        <f t="shared" si="264"/>
        <v>127.54999999999998</v>
      </c>
      <c r="DC141" s="19">
        <f t="shared" si="248"/>
        <v>471.69</v>
      </c>
      <c r="DD141" s="19">
        <f t="shared" si="249"/>
        <v>748.31</v>
      </c>
    </row>
    <row r="142" spans="2:108" ht="82.5" x14ac:dyDescent="0.2">
      <c r="B142" s="29">
        <v>42163</v>
      </c>
      <c r="C142" s="39" t="s">
        <v>255</v>
      </c>
      <c r="D142" s="39" t="s">
        <v>367</v>
      </c>
      <c r="E142" s="42" t="s">
        <v>343</v>
      </c>
      <c r="F142" s="41" t="s">
        <v>368</v>
      </c>
      <c r="G142" s="19">
        <v>1220</v>
      </c>
      <c r="H142" s="19">
        <f t="shared" si="182"/>
        <v>122</v>
      </c>
      <c r="I142" s="19">
        <f t="shared" si="183"/>
        <v>1098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19"/>
      <c r="AZ142" s="29"/>
      <c r="BA142" s="2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>
        <v>0</v>
      </c>
      <c r="BS142" s="19">
        <f t="shared" si="266"/>
        <v>13.24</v>
      </c>
      <c r="BT142" s="19">
        <f t="shared" si="224"/>
        <v>18.649999999999999</v>
      </c>
      <c r="BU142" s="19">
        <f t="shared" si="225"/>
        <v>18.649999999999999</v>
      </c>
      <c r="BV142" s="19">
        <f t="shared" si="226"/>
        <v>18.05</v>
      </c>
      <c r="BW142" s="19">
        <f t="shared" si="227"/>
        <v>18.649999999999999</v>
      </c>
      <c r="BX142" s="19">
        <f t="shared" si="228"/>
        <v>18.05</v>
      </c>
      <c r="BY142" s="19">
        <f t="shared" si="229"/>
        <v>18.649999999999999</v>
      </c>
      <c r="BZ142" s="19">
        <f t="shared" si="230"/>
        <v>123.94</v>
      </c>
      <c r="CA142" s="19">
        <f t="shared" si="231"/>
        <v>123.94</v>
      </c>
      <c r="CB142" s="19">
        <f t="shared" si="232"/>
        <v>18.649999999999999</v>
      </c>
      <c r="CC142" s="19">
        <f t="shared" si="233"/>
        <v>17.45</v>
      </c>
      <c r="CD142" s="19">
        <f t="shared" si="234"/>
        <v>18.649999999999999</v>
      </c>
      <c r="CE142" s="19">
        <f t="shared" si="235"/>
        <v>18.05</v>
      </c>
      <c r="CF142" s="19">
        <f t="shared" si="236"/>
        <v>18.649999999999999</v>
      </c>
      <c r="CG142" s="19">
        <f t="shared" si="237"/>
        <v>18.05</v>
      </c>
      <c r="CH142" s="19">
        <f t="shared" si="238"/>
        <v>18.649999999999999</v>
      </c>
      <c r="CI142" s="19">
        <f t="shared" si="239"/>
        <v>18.649999999999999</v>
      </c>
      <c r="CJ142" s="19">
        <f t="shared" si="240"/>
        <v>18.05</v>
      </c>
      <c r="CK142" s="19">
        <f t="shared" si="241"/>
        <v>18.649999999999999</v>
      </c>
      <c r="CL142" s="19">
        <f t="shared" si="242"/>
        <v>18.05</v>
      </c>
      <c r="CM142" s="19">
        <f t="shared" si="243"/>
        <v>18.649999999999999</v>
      </c>
      <c r="CN142" s="19">
        <f t="shared" si="263"/>
        <v>220.20000000000002</v>
      </c>
      <c r="CO142" s="156">
        <f t="shared" si="245"/>
        <v>344.14</v>
      </c>
      <c r="CP142" s="19">
        <f t="shared" si="251"/>
        <v>18.649999999999999</v>
      </c>
      <c r="CQ142" s="19">
        <f t="shared" si="246"/>
        <v>16.850000000000001</v>
      </c>
      <c r="CR142" s="19">
        <f t="shared" si="252"/>
        <v>18.649999999999999</v>
      </c>
      <c r="CS142" s="19">
        <f t="shared" si="253"/>
        <v>18.05</v>
      </c>
      <c r="CT142" s="157">
        <f t="shared" si="254"/>
        <v>18.649999999999999</v>
      </c>
      <c r="CU142" s="19">
        <f t="shared" si="255"/>
        <v>18.05</v>
      </c>
      <c r="CV142" s="19">
        <f t="shared" si="256"/>
        <v>18.649999999999999</v>
      </c>
      <c r="CW142" s="19"/>
      <c r="CX142" s="19"/>
      <c r="CY142" s="19"/>
      <c r="CZ142" s="19"/>
      <c r="DA142" s="19"/>
      <c r="DB142" s="93">
        <f t="shared" si="264"/>
        <v>127.54999999999998</v>
      </c>
      <c r="DC142" s="19">
        <f t="shared" si="248"/>
        <v>471.69</v>
      </c>
      <c r="DD142" s="19">
        <f t="shared" si="249"/>
        <v>748.31</v>
      </c>
    </row>
    <row r="143" spans="2:108" ht="82.5" x14ac:dyDescent="0.2">
      <c r="B143" s="29">
        <v>42163</v>
      </c>
      <c r="C143" s="39" t="s">
        <v>255</v>
      </c>
      <c r="D143" s="39" t="s">
        <v>369</v>
      </c>
      <c r="E143" s="42" t="s">
        <v>222</v>
      </c>
      <c r="F143" s="41" t="s">
        <v>370</v>
      </c>
      <c r="G143" s="19">
        <v>1220</v>
      </c>
      <c r="H143" s="19">
        <f t="shared" si="182"/>
        <v>122</v>
      </c>
      <c r="I143" s="19">
        <f t="shared" si="183"/>
        <v>1098</v>
      </c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19"/>
      <c r="AZ143" s="29"/>
      <c r="BA143" s="2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>
        <v>0</v>
      </c>
      <c r="BS143" s="19">
        <f t="shared" si="266"/>
        <v>13.24</v>
      </c>
      <c r="BT143" s="19">
        <f t="shared" si="224"/>
        <v>18.649999999999999</v>
      </c>
      <c r="BU143" s="19">
        <f t="shared" si="225"/>
        <v>18.649999999999999</v>
      </c>
      <c r="BV143" s="19">
        <f t="shared" si="226"/>
        <v>18.05</v>
      </c>
      <c r="BW143" s="19">
        <f t="shared" si="227"/>
        <v>18.649999999999999</v>
      </c>
      <c r="BX143" s="19">
        <f t="shared" si="228"/>
        <v>18.05</v>
      </c>
      <c r="BY143" s="19">
        <f t="shared" si="229"/>
        <v>18.649999999999999</v>
      </c>
      <c r="BZ143" s="19">
        <f t="shared" si="230"/>
        <v>123.94</v>
      </c>
      <c r="CA143" s="19">
        <f t="shared" si="231"/>
        <v>123.94</v>
      </c>
      <c r="CB143" s="19">
        <f t="shared" si="232"/>
        <v>18.649999999999999</v>
      </c>
      <c r="CC143" s="19">
        <f t="shared" si="233"/>
        <v>17.45</v>
      </c>
      <c r="CD143" s="19">
        <f t="shared" si="234"/>
        <v>18.649999999999999</v>
      </c>
      <c r="CE143" s="19">
        <f t="shared" si="235"/>
        <v>18.05</v>
      </c>
      <c r="CF143" s="19">
        <f t="shared" si="236"/>
        <v>18.649999999999999</v>
      </c>
      <c r="CG143" s="19">
        <f t="shared" si="237"/>
        <v>18.05</v>
      </c>
      <c r="CH143" s="19">
        <f t="shared" si="238"/>
        <v>18.649999999999999</v>
      </c>
      <c r="CI143" s="19">
        <f t="shared" si="239"/>
        <v>18.649999999999999</v>
      </c>
      <c r="CJ143" s="19">
        <f t="shared" si="240"/>
        <v>18.05</v>
      </c>
      <c r="CK143" s="19">
        <f t="shared" si="241"/>
        <v>18.649999999999999</v>
      </c>
      <c r="CL143" s="19">
        <f t="shared" si="242"/>
        <v>18.05</v>
      </c>
      <c r="CM143" s="19">
        <f t="shared" si="243"/>
        <v>18.649999999999999</v>
      </c>
      <c r="CN143" s="19">
        <f t="shared" si="263"/>
        <v>220.20000000000002</v>
      </c>
      <c r="CO143" s="156">
        <f t="shared" si="245"/>
        <v>344.14</v>
      </c>
      <c r="CP143" s="19">
        <f t="shared" si="251"/>
        <v>18.649999999999999</v>
      </c>
      <c r="CQ143" s="19">
        <f t="shared" si="246"/>
        <v>16.850000000000001</v>
      </c>
      <c r="CR143" s="19">
        <f t="shared" si="252"/>
        <v>18.649999999999999</v>
      </c>
      <c r="CS143" s="19">
        <f t="shared" si="253"/>
        <v>18.05</v>
      </c>
      <c r="CT143" s="157">
        <f t="shared" si="254"/>
        <v>18.649999999999999</v>
      </c>
      <c r="CU143" s="19">
        <f t="shared" si="255"/>
        <v>18.05</v>
      </c>
      <c r="CV143" s="19">
        <f t="shared" si="256"/>
        <v>18.649999999999999</v>
      </c>
      <c r="CW143" s="19"/>
      <c r="CX143" s="19"/>
      <c r="CY143" s="19"/>
      <c r="CZ143" s="19"/>
      <c r="DA143" s="19"/>
      <c r="DB143" s="93">
        <f t="shared" si="264"/>
        <v>127.54999999999998</v>
      </c>
      <c r="DC143" s="19">
        <f t="shared" si="248"/>
        <v>471.69</v>
      </c>
      <c r="DD143" s="19">
        <f t="shared" si="249"/>
        <v>748.31</v>
      </c>
    </row>
    <row r="144" spans="2:108" ht="82.5" x14ac:dyDescent="0.2">
      <c r="B144" s="29">
        <v>42163</v>
      </c>
      <c r="C144" s="39" t="s">
        <v>255</v>
      </c>
      <c r="D144" s="39" t="s">
        <v>371</v>
      </c>
      <c r="E144" s="42" t="s">
        <v>110</v>
      </c>
      <c r="F144" s="41" t="s">
        <v>372</v>
      </c>
      <c r="G144" s="19">
        <v>1220</v>
      </c>
      <c r="H144" s="19">
        <f t="shared" si="182"/>
        <v>122</v>
      </c>
      <c r="I144" s="19">
        <f t="shared" si="183"/>
        <v>1098</v>
      </c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19"/>
      <c r="AZ144" s="29"/>
      <c r="BA144" s="2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>
        <v>0</v>
      </c>
      <c r="BS144" s="19">
        <f t="shared" si="266"/>
        <v>13.24</v>
      </c>
      <c r="BT144" s="19">
        <f t="shared" si="224"/>
        <v>18.649999999999999</v>
      </c>
      <c r="BU144" s="19">
        <f t="shared" si="225"/>
        <v>18.649999999999999</v>
      </c>
      <c r="BV144" s="19">
        <f t="shared" si="226"/>
        <v>18.05</v>
      </c>
      <c r="BW144" s="19">
        <f t="shared" si="227"/>
        <v>18.649999999999999</v>
      </c>
      <c r="BX144" s="19">
        <f t="shared" si="228"/>
        <v>18.05</v>
      </c>
      <c r="BY144" s="19">
        <f t="shared" si="229"/>
        <v>18.649999999999999</v>
      </c>
      <c r="BZ144" s="19">
        <f t="shared" si="230"/>
        <v>123.94</v>
      </c>
      <c r="CA144" s="19">
        <f t="shared" si="231"/>
        <v>123.94</v>
      </c>
      <c r="CB144" s="19">
        <f t="shared" si="232"/>
        <v>18.649999999999999</v>
      </c>
      <c r="CC144" s="19">
        <f t="shared" si="233"/>
        <v>17.45</v>
      </c>
      <c r="CD144" s="19">
        <f t="shared" si="234"/>
        <v>18.649999999999999</v>
      </c>
      <c r="CE144" s="19">
        <f t="shared" si="235"/>
        <v>18.05</v>
      </c>
      <c r="CF144" s="19">
        <f t="shared" si="236"/>
        <v>18.649999999999999</v>
      </c>
      <c r="CG144" s="19">
        <f t="shared" si="237"/>
        <v>18.05</v>
      </c>
      <c r="CH144" s="19">
        <f t="shared" si="238"/>
        <v>18.649999999999999</v>
      </c>
      <c r="CI144" s="19">
        <f t="shared" si="239"/>
        <v>18.649999999999999</v>
      </c>
      <c r="CJ144" s="19">
        <f t="shared" si="240"/>
        <v>18.05</v>
      </c>
      <c r="CK144" s="19">
        <f t="shared" si="241"/>
        <v>18.649999999999999</v>
      </c>
      <c r="CL144" s="19">
        <f t="shared" si="242"/>
        <v>18.05</v>
      </c>
      <c r="CM144" s="19">
        <f t="shared" si="243"/>
        <v>18.649999999999999</v>
      </c>
      <c r="CN144" s="19">
        <f t="shared" si="263"/>
        <v>220.20000000000002</v>
      </c>
      <c r="CO144" s="156">
        <f t="shared" si="245"/>
        <v>344.14</v>
      </c>
      <c r="CP144" s="19">
        <f t="shared" si="251"/>
        <v>18.649999999999999</v>
      </c>
      <c r="CQ144" s="19">
        <f t="shared" si="246"/>
        <v>16.850000000000001</v>
      </c>
      <c r="CR144" s="19">
        <f t="shared" si="252"/>
        <v>18.649999999999999</v>
      </c>
      <c r="CS144" s="19">
        <f t="shared" si="253"/>
        <v>18.05</v>
      </c>
      <c r="CT144" s="157">
        <f t="shared" si="254"/>
        <v>18.649999999999999</v>
      </c>
      <c r="CU144" s="19">
        <f t="shared" si="255"/>
        <v>18.05</v>
      </c>
      <c r="CV144" s="19">
        <f t="shared" si="256"/>
        <v>18.649999999999999</v>
      </c>
      <c r="CW144" s="19"/>
      <c r="CX144" s="19"/>
      <c r="CY144" s="19"/>
      <c r="CZ144" s="19"/>
      <c r="DA144" s="19"/>
      <c r="DB144" s="93">
        <f t="shared" si="264"/>
        <v>127.54999999999998</v>
      </c>
      <c r="DC144" s="19">
        <f t="shared" si="248"/>
        <v>471.69</v>
      </c>
      <c r="DD144" s="19">
        <f t="shared" si="249"/>
        <v>748.31</v>
      </c>
    </row>
    <row r="145" spans="2:109" ht="82.5" x14ac:dyDescent="0.2">
      <c r="B145" s="29">
        <v>42163</v>
      </c>
      <c r="C145" s="39" t="s">
        <v>255</v>
      </c>
      <c r="D145" s="39" t="s">
        <v>373</v>
      </c>
      <c r="E145" s="42" t="s">
        <v>374</v>
      </c>
      <c r="F145" s="41" t="s">
        <v>375</v>
      </c>
      <c r="G145" s="19">
        <v>1220</v>
      </c>
      <c r="H145" s="19">
        <f t="shared" si="182"/>
        <v>122</v>
      </c>
      <c r="I145" s="19">
        <f t="shared" si="183"/>
        <v>1098</v>
      </c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19"/>
      <c r="AZ145" s="29"/>
      <c r="BA145" s="2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>
        <v>0</v>
      </c>
      <c r="BS145" s="19">
        <f t="shared" si="266"/>
        <v>13.24</v>
      </c>
      <c r="BT145" s="19">
        <f t="shared" si="224"/>
        <v>18.649999999999999</v>
      </c>
      <c r="BU145" s="19">
        <f t="shared" si="225"/>
        <v>18.649999999999999</v>
      </c>
      <c r="BV145" s="19">
        <f t="shared" si="226"/>
        <v>18.05</v>
      </c>
      <c r="BW145" s="19">
        <f t="shared" si="227"/>
        <v>18.649999999999999</v>
      </c>
      <c r="BX145" s="19">
        <f t="shared" si="228"/>
        <v>18.05</v>
      </c>
      <c r="BY145" s="19">
        <f t="shared" si="229"/>
        <v>18.649999999999999</v>
      </c>
      <c r="BZ145" s="19">
        <f t="shared" si="230"/>
        <v>123.94</v>
      </c>
      <c r="CA145" s="19">
        <f t="shared" si="231"/>
        <v>123.94</v>
      </c>
      <c r="CB145" s="19">
        <f t="shared" si="232"/>
        <v>18.649999999999999</v>
      </c>
      <c r="CC145" s="19">
        <f t="shared" si="233"/>
        <v>17.45</v>
      </c>
      <c r="CD145" s="19">
        <f t="shared" si="234"/>
        <v>18.649999999999999</v>
      </c>
      <c r="CE145" s="19">
        <f t="shared" si="235"/>
        <v>18.05</v>
      </c>
      <c r="CF145" s="19">
        <f t="shared" si="236"/>
        <v>18.649999999999999</v>
      </c>
      <c r="CG145" s="19">
        <f t="shared" si="237"/>
        <v>18.05</v>
      </c>
      <c r="CH145" s="19">
        <f t="shared" si="238"/>
        <v>18.649999999999999</v>
      </c>
      <c r="CI145" s="19">
        <f t="shared" si="239"/>
        <v>18.649999999999999</v>
      </c>
      <c r="CJ145" s="19">
        <f t="shared" si="240"/>
        <v>18.05</v>
      </c>
      <c r="CK145" s="19">
        <f t="shared" si="241"/>
        <v>18.649999999999999</v>
      </c>
      <c r="CL145" s="19">
        <f t="shared" si="242"/>
        <v>18.05</v>
      </c>
      <c r="CM145" s="19">
        <f t="shared" si="243"/>
        <v>18.649999999999999</v>
      </c>
      <c r="CN145" s="19">
        <f t="shared" si="263"/>
        <v>220.20000000000002</v>
      </c>
      <c r="CO145" s="156">
        <f t="shared" si="245"/>
        <v>344.14</v>
      </c>
      <c r="CP145" s="19">
        <f t="shared" si="251"/>
        <v>18.649999999999999</v>
      </c>
      <c r="CQ145" s="19">
        <f t="shared" si="246"/>
        <v>16.850000000000001</v>
      </c>
      <c r="CR145" s="19">
        <f t="shared" si="252"/>
        <v>18.649999999999999</v>
      </c>
      <c r="CS145" s="19">
        <f t="shared" si="253"/>
        <v>18.05</v>
      </c>
      <c r="CT145" s="157">
        <f t="shared" si="254"/>
        <v>18.649999999999999</v>
      </c>
      <c r="CU145" s="19">
        <f t="shared" si="255"/>
        <v>18.05</v>
      </c>
      <c r="CV145" s="19">
        <f t="shared" si="256"/>
        <v>18.649999999999999</v>
      </c>
      <c r="CW145" s="19"/>
      <c r="CX145" s="19"/>
      <c r="CY145" s="19"/>
      <c r="CZ145" s="19"/>
      <c r="DA145" s="19"/>
      <c r="DB145" s="93">
        <f t="shared" si="264"/>
        <v>127.54999999999998</v>
      </c>
      <c r="DC145" s="19">
        <f t="shared" si="248"/>
        <v>471.69</v>
      </c>
      <c r="DD145" s="19">
        <f t="shared" si="249"/>
        <v>748.31</v>
      </c>
    </row>
    <row r="146" spans="2:109" ht="82.5" x14ac:dyDescent="0.2">
      <c r="B146" s="29">
        <v>42163</v>
      </c>
      <c r="C146" s="39" t="s">
        <v>255</v>
      </c>
      <c r="D146" s="39" t="s">
        <v>376</v>
      </c>
      <c r="E146" s="42" t="s">
        <v>181</v>
      </c>
      <c r="F146" s="41" t="s">
        <v>377</v>
      </c>
      <c r="G146" s="19">
        <v>1220</v>
      </c>
      <c r="H146" s="19">
        <f t="shared" si="182"/>
        <v>122</v>
      </c>
      <c r="I146" s="19">
        <f t="shared" si="183"/>
        <v>1098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19"/>
      <c r="AZ146" s="29"/>
      <c r="BA146" s="2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>
        <v>0</v>
      </c>
      <c r="BS146" s="19">
        <f t="shared" si="266"/>
        <v>13.24</v>
      </c>
      <c r="BT146" s="19">
        <f t="shared" si="224"/>
        <v>18.649999999999999</v>
      </c>
      <c r="BU146" s="19">
        <f t="shared" si="225"/>
        <v>18.649999999999999</v>
      </c>
      <c r="BV146" s="19">
        <f t="shared" si="226"/>
        <v>18.05</v>
      </c>
      <c r="BW146" s="19">
        <f t="shared" si="227"/>
        <v>18.649999999999999</v>
      </c>
      <c r="BX146" s="19">
        <f t="shared" si="228"/>
        <v>18.05</v>
      </c>
      <c r="BY146" s="19">
        <f t="shared" si="229"/>
        <v>18.649999999999999</v>
      </c>
      <c r="BZ146" s="19">
        <f t="shared" si="230"/>
        <v>123.94</v>
      </c>
      <c r="CA146" s="19">
        <f t="shared" si="231"/>
        <v>123.94</v>
      </c>
      <c r="CB146" s="19">
        <f t="shared" si="232"/>
        <v>18.649999999999999</v>
      </c>
      <c r="CC146" s="19">
        <f t="shared" si="233"/>
        <v>17.45</v>
      </c>
      <c r="CD146" s="19">
        <f t="shared" si="234"/>
        <v>18.649999999999999</v>
      </c>
      <c r="CE146" s="19">
        <f t="shared" si="235"/>
        <v>18.05</v>
      </c>
      <c r="CF146" s="19">
        <f t="shared" si="236"/>
        <v>18.649999999999999</v>
      </c>
      <c r="CG146" s="19">
        <f t="shared" si="237"/>
        <v>18.05</v>
      </c>
      <c r="CH146" s="19">
        <f t="shared" si="238"/>
        <v>18.649999999999999</v>
      </c>
      <c r="CI146" s="19">
        <f t="shared" si="239"/>
        <v>18.649999999999999</v>
      </c>
      <c r="CJ146" s="19">
        <f t="shared" si="240"/>
        <v>18.05</v>
      </c>
      <c r="CK146" s="19">
        <f t="shared" si="241"/>
        <v>18.649999999999999</v>
      </c>
      <c r="CL146" s="19">
        <f t="shared" si="242"/>
        <v>18.05</v>
      </c>
      <c r="CM146" s="19">
        <f t="shared" si="243"/>
        <v>18.649999999999999</v>
      </c>
      <c r="CN146" s="19">
        <f t="shared" si="263"/>
        <v>220.20000000000002</v>
      </c>
      <c r="CO146" s="156">
        <f t="shared" si="245"/>
        <v>344.14</v>
      </c>
      <c r="CP146" s="19">
        <f t="shared" si="251"/>
        <v>18.649999999999999</v>
      </c>
      <c r="CQ146" s="19">
        <f t="shared" si="246"/>
        <v>16.850000000000001</v>
      </c>
      <c r="CR146" s="19">
        <f t="shared" si="252"/>
        <v>18.649999999999999</v>
      </c>
      <c r="CS146" s="19">
        <f t="shared" si="253"/>
        <v>18.05</v>
      </c>
      <c r="CT146" s="157">
        <f t="shared" si="254"/>
        <v>18.649999999999999</v>
      </c>
      <c r="CU146" s="19">
        <f t="shared" si="255"/>
        <v>18.05</v>
      </c>
      <c r="CV146" s="19">
        <f t="shared" si="256"/>
        <v>18.649999999999999</v>
      </c>
      <c r="CW146" s="19"/>
      <c r="CX146" s="19"/>
      <c r="CY146" s="19"/>
      <c r="CZ146" s="19"/>
      <c r="DA146" s="19"/>
      <c r="DB146" s="93">
        <f t="shared" si="264"/>
        <v>127.54999999999998</v>
      </c>
      <c r="DC146" s="19">
        <f t="shared" si="248"/>
        <v>471.69</v>
      </c>
      <c r="DD146" s="19">
        <f t="shared" si="249"/>
        <v>748.31</v>
      </c>
    </row>
    <row r="147" spans="2:109" ht="82.5" x14ac:dyDescent="0.2">
      <c r="B147" s="29">
        <v>42163</v>
      </c>
      <c r="C147" s="39" t="s">
        <v>255</v>
      </c>
      <c r="D147" s="39" t="s">
        <v>378</v>
      </c>
      <c r="E147" s="42" t="s">
        <v>113</v>
      </c>
      <c r="F147" s="41" t="s">
        <v>379</v>
      </c>
      <c r="G147" s="19">
        <v>1220</v>
      </c>
      <c r="H147" s="19">
        <f t="shared" si="182"/>
        <v>122</v>
      </c>
      <c r="I147" s="19">
        <f t="shared" si="183"/>
        <v>1098</v>
      </c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19"/>
      <c r="AZ147" s="29"/>
      <c r="BA147" s="2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>
        <v>0</v>
      </c>
      <c r="BS147" s="19">
        <f t="shared" si="266"/>
        <v>13.24</v>
      </c>
      <c r="BT147" s="19">
        <f t="shared" si="224"/>
        <v>18.649999999999999</v>
      </c>
      <c r="BU147" s="19">
        <f t="shared" si="225"/>
        <v>18.649999999999999</v>
      </c>
      <c r="BV147" s="19">
        <f t="shared" si="226"/>
        <v>18.05</v>
      </c>
      <c r="BW147" s="19">
        <f t="shared" si="227"/>
        <v>18.649999999999999</v>
      </c>
      <c r="BX147" s="19">
        <f t="shared" si="228"/>
        <v>18.05</v>
      </c>
      <c r="BY147" s="19">
        <f t="shared" si="229"/>
        <v>18.649999999999999</v>
      </c>
      <c r="BZ147" s="19">
        <f t="shared" si="230"/>
        <v>123.94</v>
      </c>
      <c r="CA147" s="19">
        <f t="shared" si="231"/>
        <v>123.94</v>
      </c>
      <c r="CB147" s="19">
        <f t="shared" si="232"/>
        <v>18.649999999999999</v>
      </c>
      <c r="CC147" s="19">
        <f t="shared" si="233"/>
        <v>17.45</v>
      </c>
      <c r="CD147" s="19">
        <f t="shared" si="234"/>
        <v>18.649999999999999</v>
      </c>
      <c r="CE147" s="19">
        <f t="shared" si="235"/>
        <v>18.05</v>
      </c>
      <c r="CF147" s="19">
        <f t="shared" si="236"/>
        <v>18.649999999999999</v>
      </c>
      <c r="CG147" s="19">
        <f t="shared" si="237"/>
        <v>18.05</v>
      </c>
      <c r="CH147" s="19">
        <f t="shared" si="238"/>
        <v>18.649999999999999</v>
      </c>
      <c r="CI147" s="19">
        <f t="shared" si="239"/>
        <v>18.649999999999999</v>
      </c>
      <c r="CJ147" s="19">
        <f t="shared" si="240"/>
        <v>18.05</v>
      </c>
      <c r="CK147" s="19">
        <f t="shared" si="241"/>
        <v>18.649999999999999</v>
      </c>
      <c r="CL147" s="19">
        <f t="shared" si="242"/>
        <v>18.05</v>
      </c>
      <c r="CM147" s="19">
        <f t="shared" si="243"/>
        <v>18.649999999999999</v>
      </c>
      <c r="CN147" s="19">
        <f t="shared" si="263"/>
        <v>220.20000000000002</v>
      </c>
      <c r="CO147" s="156">
        <f t="shared" si="245"/>
        <v>344.14</v>
      </c>
      <c r="CP147" s="19">
        <f t="shared" si="251"/>
        <v>18.649999999999999</v>
      </c>
      <c r="CQ147" s="19">
        <f t="shared" si="246"/>
        <v>16.850000000000001</v>
      </c>
      <c r="CR147" s="19">
        <f t="shared" si="252"/>
        <v>18.649999999999999</v>
      </c>
      <c r="CS147" s="19">
        <f t="shared" si="253"/>
        <v>18.05</v>
      </c>
      <c r="CT147" s="157">
        <f t="shared" si="254"/>
        <v>18.649999999999999</v>
      </c>
      <c r="CU147" s="19">
        <f t="shared" si="255"/>
        <v>18.05</v>
      </c>
      <c r="CV147" s="19">
        <f t="shared" si="256"/>
        <v>18.649999999999999</v>
      </c>
      <c r="CW147" s="19"/>
      <c r="CX147" s="19"/>
      <c r="CY147" s="19"/>
      <c r="CZ147" s="19"/>
      <c r="DA147" s="19"/>
      <c r="DB147" s="93">
        <f t="shared" si="264"/>
        <v>127.54999999999998</v>
      </c>
      <c r="DC147" s="19">
        <f t="shared" si="248"/>
        <v>471.69</v>
      </c>
      <c r="DD147" s="19">
        <f t="shared" si="249"/>
        <v>748.31</v>
      </c>
    </row>
    <row r="148" spans="2:109" ht="82.5" x14ac:dyDescent="0.2">
      <c r="B148" s="29">
        <v>42163</v>
      </c>
      <c r="C148" s="39" t="s">
        <v>255</v>
      </c>
      <c r="D148" s="39" t="s">
        <v>380</v>
      </c>
      <c r="E148" s="42" t="s">
        <v>175</v>
      </c>
      <c r="F148" s="41" t="s">
        <v>381</v>
      </c>
      <c r="G148" s="19">
        <v>1220</v>
      </c>
      <c r="H148" s="19">
        <f t="shared" si="182"/>
        <v>122</v>
      </c>
      <c r="I148" s="19">
        <f t="shared" si="183"/>
        <v>1098</v>
      </c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19"/>
      <c r="AZ148" s="29"/>
      <c r="BA148" s="2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>
        <v>0</v>
      </c>
      <c r="BS148" s="19">
        <f t="shared" si="266"/>
        <v>13.24</v>
      </c>
      <c r="BT148" s="19">
        <f t="shared" si="224"/>
        <v>18.649999999999999</v>
      </c>
      <c r="BU148" s="19">
        <f t="shared" si="225"/>
        <v>18.649999999999999</v>
      </c>
      <c r="BV148" s="19">
        <f t="shared" si="226"/>
        <v>18.05</v>
      </c>
      <c r="BW148" s="19">
        <f t="shared" si="227"/>
        <v>18.649999999999999</v>
      </c>
      <c r="BX148" s="19">
        <f t="shared" si="228"/>
        <v>18.05</v>
      </c>
      <c r="BY148" s="19">
        <f t="shared" si="229"/>
        <v>18.649999999999999</v>
      </c>
      <c r="BZ148" s="19">
        <f t="shared" si="230"/>
        <v>123.94</v>
      </c>
      <c r="CA148" s="19">
        <f t="shared" si="231"/>
        <v>123.94</v>
      </c>
      <c r="CB148" s="19">
        <f t="shared" si="232"/>
        <v>18.649999999999999</v>
      </c>
      <c r="CC148" s="19">
        <f t="shared" si="233"/>
        <v>17.45</v>
      </c>
      <c r="CD148" s="19">
        <f t="shared" si="234"/>
        <v>18.649999999999999</v>
      </c>
      <c r="CE148" s="19">
        <f t="shared" si="235"/>
        <v>18.05</v>
      </c>
      <c r="CF148" s="19">
        <f t="shared" si="236"/>
        <v>18.649999999999999</v>
      </c>
      <c r="CG148" s="19">
        <f t="shared" si="237"/>
        <v>18.05</v>
      </c>
      <c r="CH148" s="19">
        <f t="shared" si="238"/>
        <v>18.649999999999999</v>
      </c>
      <c r="CI148" s="19">
        <f t="shared" si="239"/>
        <v>18.649999999999999</v>
      </c>
      <c r="CJ148" s="19">
        <f t="shared" si="240"/>
        <v>18.05</v>
      </c>
      <c r="CK148" s="19">
        <f t="shared" si="241"/>
        <v>18.649999999999999</v>
      </c>
      <c r="CL148" s="19">
        <f t="shared" si="242"/>
        <v>18.05</v>
      </c>
      <c r="CM148" s="19">
        <f t="shared" si="243"/>
        <v>18.649999999999999</v>
      </c>
      <c r="CN148" s="19">
        <f t="shared" si="263"/>
        <v>220.20000000000002</v>
      </c>
      <c r="CO148" s="156">
        <f t="shared" si="245"/>
        <v>344.14</v>
      </c>
      <c r="CP148" s="19">
        <f t="shared" si="251"/>
        <v>18.649999999999999</v>
      </c>
      <c r="CQ148" s="19">
        <f t="shared" si="246"/>
        <v>16.850000000000001</v>
      </c>
      <c r="CR148" s="19">
        <f t="shared" si="252"/>
        <v>18.649999999999999</v>
      </c>
      <c r="CS148" s="19">
        <f t="shared" si="253"/>
        <v>18.05</v>
      </c>
      <c r="CT148" s="157">
        <f t="shared" si="254"/>
        <v>18.649999999999999</v>
      </c>
      <c r="CU148" s="19">
        <f t="shared" si="255"/>
        <v>18.05</v>
      </c>
      <c r="CV148" s="19">
        <f t="shared" si="256"/>
        <v>18.649999999999999</v>
      </c>
      <c r="CW148" s="19"/>
      <c r="CX148" s="19"/>
      <c r="CY148" s="19"/>
      <c r="CZ148" s="19"/>
      <c r="DA148" s="19"/>
      <c r="DB148" s="93">
        <f t="shared" si="264"/>
        <v>127.54999999999998</v>
      </c>
      <c r="DC148" s="19">
        <f t="shared" si="248"/>
        <v>471.69</v>
      </c>
      <c r="DD148" s="19">
        <f t="shared" si="249"/>
        <v>748.31</v>
      </c>
    </row>
    <row r="149" spans="2:109" ht="82.5" x14ac:dyDescent="0.2">
      <c r="B149" s="29">
        <v>42163</v>
      </c>
      <c r="C149" s="39" t="s">
        <v>255</v>
      </c>
      <c r="D149" s="39" t="s">
        <v>382</v>
      </c>
      <c r="E149" s="42" t="s">
        <v>383</v>
      </c>
      <c r="F149" s="41" t="s">
        <v>384</v>
      </c>
      <c r="G149" s="19">
        <v>1220</v>
      </c>
      <c r="H149" s="19">
        <f t="shared" si="182"/>
        <v>122</v>
      </c>
      <c r="I149" s="19">
        <f t="shared" si="183"/>
        <v>1098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19"/>
      <c r="AZ149" s="29"/>
      <c r="BA149" s="2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>
        <v>0</v>
      </c>
      <c r="BS149" s="19">
        <f t="shared" si="266"/>
        <v>13.24</v>
      </c>
      <c r="BT149" s="19">
        <f t="shared" si="224"/>
        <v>18.649999999999999</v>
      </c>
      <c r="BU149" s="19">
        <f t="shared" si="225"/>
        <v>18.649999999999999</v>
      </c>
      <c r="BV149" s="19">
        <f t="shared" si="226"/>
        <v>18.05</v>
      </c>
      <c r="BW149" s="19">
        <f t="shared" si="227"/>
        <v>18.649999999999999</v>
      </c>
      <c r="BX149" s="19">
        <f t="shared" si="228"/>
        <v>18.05</v>
      </c>
      <c r="BY149" s="19">
        <f t="shared" si="229"/>
        <v>18.649999999999999</v>
      </c>
      <c r="BZ149" s="19">
        <f t="shared" si="230"/>
        <v>123.94</v>
      </c>
      <c r="CA149" s="19">
        <f t="shared" si="231"/>
        <v>123.94</v>
      </c>
      <c r="CB149" s="19">
        <f t="shared" si="232"/>
        <v>18.649999999999999</v>
      </c>
      <c r="CC149" s="19">
        <f t="shared" si="233"/>
        <v>17.45</v>
      </c>
      <c r="CD149" s="19">
        <f t="shared" si="234"/>
        <v>18.649999999999999</v>
      </c>
      <c r="CE149" s="19">
        <f t="shared" si="235"/>
        <v>18.05</v>
      </c>
      <c r="CF149" s="19">
        <f t="shared" si="236"/>
        <v>18.649999999999999</v>
      </c>
      <c r="CG149" s="19">
        <f t="shared" si="237"/>
        <v>18.05</v>
      </c>
      <c r="CH149" s="19">
        <f t="shared" si="238"/>
        <v>18.649999999999999</v>
      </c>
      <c r="CI149" s="19">
        <f t="shared" si="239"/>
        <v>18.649999999999999</v>
      </c>
      <c r="CJ149" s="19">
        <f t="shared" si="240"/>
        <v>18.05</v>
      </c>
      <c r="CK149" s="19">
        <f t="shared" si="241"/>
        <v>18.649999999999999</v>
      </c>
      <c r="CL149" s="19">
        <f t="shared" si="242"/>
        <v>18.05</v>
      </c>
      <c r="CM149" s="19">
        <f t="shared" si="243"/>
        <v>18.649999999999999</v>
      </c>
      <c r="CN149" s="19">
        <f t="shared" si="263"/>
        <v>220.20000000000002</v>
      </c>
      <c r="CO149" s="156">
        <f t="shared" si="245"/>
        <v>344.14</v>
      </c>
      <c r="CP149" s="19">
        <f t="shared" si="251"/>
        <v>18.649999999999999</v>
      </c>
      <c r="CQ149" s="19">
        <f t="shared" si="246"/>
        <v>16.850000000000001</v>
      </c>
      <c r="CR149" s="19">
        <f t="shared" si="252"/>
        <v>18.649999999999999</v>
      </c>
      <c r="CS149" s="19">
        <f t="shared" si="253"/>
        <v>18.05</v>
      </c>
      <c r="CT149" s="157">
        <f t="shared" si="254"/>
        <v>18.649999999999999</v>
      </c>
      <c r="CU149" s="19">
        <f t="shared" si="255"/>
        <v>18.05</v>
      </c>
      <c r="CV149" s="19">
        <f t="shared" si="256"/>
        <v>18.649999999999999</v>
      </c>
      <c r="CW149" s="19"/>
      <c r="CX149" s="19"/>
      <c r="CY149" s="19"/>
      <c r="CZ149" s="19"/>
      <c r="DA149" s="19"/>
      <c r="DB149" s="93">
        <f t="shared" si="264"/>
        <v>127.54999999999998</v>
      </c>
      <c r="DC149" s="19">
        <f t="shared" si="248"/>
        <v>471.69</v>
      </c>
      <c r="DD149" s="19">
        <f t="shared" si="249"/>
        <v>748.31</v>
      </c>
    </row>
    <row r="150" spans="2:109" x14ac:dyDescent="0.2">
      <c r="B150" s="29">
        <v>42270</v>
      </c>
      <c r="C150" s="30" t="s">
        <v>320</v>
      </c>
      <c r="D150" s="39" t="s">
        <v>385</v>
      </c>
      <c r="E150" s="40" t="s">
        <v>359</v>
      </c>
      <c r="F150" s="40" t="s">
        <v>386</v>
      </c>
      <c r="G150" s="19">
        <v>847.5</v>
      </c>
      <c r="H150" s="19">
        <f t="shared" si="182"/>
        <v>84.75</v>
      </c>
      <c r="I150" s="19">
        <f t="shared" si="183"/>
        <v>762.75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19"/>
      <c r="AZ150" s="29"/>
      <c r="BA150" s="2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>
        <f>ROUND((I150/5/365*7),2)</f>
        <v>2.93</v>
      </c>
      <c r="BW150" s="19">
        <f t="shared" si="227"/>
        <v>12.96</v>
      </c>
      <c r="BX150" s="19">
        <f t="shared" si="228"/>
        <v>12.54</v>
      </c>
      <c r="BY150" s="19">
        <f t="shared" si="229"/>
        <v>12.96</v>
      </c>
      <c r="BZ150" s="19">
        <f t="shared" si="230"/>
        <v>41.39</v>
      </c>
      <c r="CA150" s="19">
        <f t="shared" si="231"/>
        <v>41.39</v>
      </c>
      <c r="CB150" s="19">
        <f t="shared" si="232"/>
        <v>12.96</v>
      </c>
      <c r="CC150" s="19">
        <f t="shared" si="233"/>
        <v>12.12</v>
      </c>
      <c r="CD150" s="19">
        <f t="shared" si="234"/>
        <v>12.96</v>
      </c>
      <c r="CE150" s="19">
        <f t="shared" si="235"/>
        <v>12.54</v>
      </c>
      <c r="CF150" s="19">
        <f t="shared" si="236"/>
        <v>12.96</v>
      </c>
      <c r="CG150" s="19">
        <f t="shared" si="237"/>
        <v>12.54</v>
      </c>
      <c r="CH150" s="19">
        <f t="shared" si="238"/>
        <v>12.96</v>
      </c>
      <c r="CI150" s="19">
        <f t="shared" si="239"/>
        <v>12.96</v>
      </c>
      <c r="CJ150" s="19">
        <f t="shared" si="240"/>
        <v>12.54</v>
      </c>
      <c r="CK150" s="19">
        <f t="shared" si="241"/>
        <v>12.96</v>
      </c>
      <c r="CL150" s="19">
        <f t="shared" si="242"/>
        <v>12.54</v>
      </c>
      <c r="CM150" s="19">
        <f t="shared" si="243"/>
        <v>12.96</v>
      </c>
      <c r="CN150" s="19">
        <f t="shared" si="263"/>
        <v>153</v>
      </c>
      <c r="CO150" s="156">
        <f t="shared" si="245"/>
        <v>194.39</v>
      </c>
      <c r="CP150" s="19">
        <f t="shared" si="251"/>
        <v>12.96</v>
      </c>
      <c r="CQ150" s="19">
        <f t="shared" si="246"/>
        <v>11.7</v>
      </c>
      <c r="CR150" s="19">
        <f t="shared" si="252"/>
        <v>12.96</v>
      </c>
      <c r="CS150" s="19">
        <f t="shared" si="253"/>
        <v>12.54</v>
      </c>
      <c r="CT150" s="157">
        <f t="shared" si="254"/>
        <v>12.96</v>
      </c>
      <c r="CU150" s="19">
        <f t="shared" si="255"/>
        <v>12.54</v>
      </c>
      <c r="CV150" s="19">
        <f t="shared" si="256"/>
        <v>12.96</v>
      </c>
      <c r="CW150" s="19"/>
      <c r="CX150" s="19"/>
      <c r="CY150" s="19"/>
      <c r="CZ150" s="19"/>
      <c r="DA150" s="19"/>
      <c r="DB150" s="93">
        <f t="shared" si="264"/>
        <v>88.62</v>
      </c>
      <c r="DC150" s="19">
        <f t="shared" si="248"/>
        <v>283.01</v>
      </c>
      <c r="DD150" s="19">
        <f t="shared" si="249"/>
        <v>564.49</v>
      </c>
    </row>
    <row r="151" spans="2:109" x14ac:dyDescent="0.2">
      <c r="B151" s="29">
        <v>42270</v>
      </c>
      <c r="C151" s="30" t="s">
        <v>320</v>
      </c>
      <c r="D151" s="39" t="s">
        <v>387</v>
      </c>
      <c r="E151" s="40" t="s">
        <v>110</v>
      </c>
      <c r="F151" s="40" t="s">
        <v>388</v>
      </c>
      <c r="G151" s="19">
        <v>847.5</v>
      </c>
      <c r="H151" s="19">
        <f t="shared" si="182"/>
        <v>84.75</v>
      </c>
      <c r="I151" s="19">
        <f t="shared" si="183"/>
        <v>762.75</v>
      </c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19"/>
      <c r="AZ151" s="29"/>
      <c r="BA151" s="2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>
        <f>ROUND((I151/5/365*7),2)</f>
        <v>2.93</v>
      </c>
      <c r="BW151" s="19">
        <f t="shared" si="227"/>
        <v>12.96</v>
      </c>
      <c r="BX151" s="19">
        <f t="shared" si="228"/>
        <v>12.54</v>
      </c>
      <c r="BY151" s="19">
        <f t="shared" si="229"/>
        <v>12.96</v>
      </c>
      <c r="BZ151" s="19">
        <f t="shared" si="230"/>
        <v>41.39</v>
      </c>
      <c r="CA151" s="19">
        <f t="shared" si="231"/>
        <v>41.39</v>
      </c>
      <c r="CB151" s="19">
        <f t="shared" si="232"/>
        <v>12.96</v>
      </c>
      <c r="CC151" s="19">
        <f t="shared" si="233"/>
        <v>12.12</v>
      </c>
      <c r="CD151" s="19">
        <f t="shared" si="234"/>
        <v>12.96</v>
      </c>
      <c r="CE151" s="19">
        <f t="shared" si="235"/>
        <v>12.54</v>
      </c>
      <c r="CF151" s="19">
        <f t="shared" si="236"/>
        <v>12.96</v>
      </c>
      <c r="CG151" s="19">
        <f t="shared" si="237"/>
        <v>12.54</v>
      </c>
      <c r="CH151" s="19">
        <f t="shared" si="238"/>
        <v>12.96</v>
      </c>
      <c r="CI151" s="19">
        <f t="shared" si="239"/>
        <v>12.96</v>
      </c>
      <c r="CJ151" s="19">
        <f t="shared" si="240"/>
        <v>12.54</v>
      </c>
      <c r="CK151" s="19">
        <f t="shared" si="241"/>
        <v>12.96</v>
      </c>
      <c r="CL151" s="19">
        <f t="shared" si="242"/>
        <v>12.54</v>
      </c>
      <c r="CM151" s="19">
        <f t="shared" si="243"/>
        <v>12.96</v>
      </c>
      <c r="CN151" s="19">
        <f t="shared" si="263"/>
        <v>153</v>
      </c>
      <c r="CO151" s="156">
        <f t="shared" si="245"/>
        <v>194.39</v>
      </c>
      <c r="CP151" s="19">
        <f t="shared" si="251"/>
        <v>12.96</v>
      </c>
      <c r="CQ151" s="19">
        <f t="shared" si="246"/>
        <v>11.7</v>
      </c>
      <c r="CR151" s="19">
        <f t="shared" si="252"/>
        <v>12.96</v>
      </c>
      <c r="CS151" s="19">
        <f t="shared" si="253"/>
        <v>12.54</v>
      </c>
      <c r="CT151" s="157">
        <f t="shared" si="254"/>
        <v>12.96</v>
      </c>
      <c r="CU151" s="19">
        <f t="shared" si="255"/>
        <v>12.54</v>
      </c>
      <c r="CV151" s="19">
        <f t="shared" si="256"/>
        <v>12.96</v>
      </c>
      <c r="CW151" s="19"/>
      <c r="CX151" s="19"/>
      <c r="CY151" s="19"/>
      <c r="CZ151" s="19"/>
      <c r="DA151" s="19"/>
      <c r="DB151" s="93">
        <f t="shared" si="264"/>
        <v>88.62</v>
      </c>
      <c r="DC151" s="19">
        <f t="shared" si="248"/>
        <v>283.01</v>
      </c>
      <c r="DD151" s="19">
        <f t="shared" si="249"/>
        <v>564.49</v>
      </c>
    </row>
    <row r="152" spans="2:109" x14ac:dyDescent="0.2">
      <c r="B152" s="29">
        <v>42270</v>
      </c>
      <c r="C152" s="30" t="s">
        <v>320</v>
      </c>
      <c r="D152" s="39" t="s">
        <v>389</v>
      </c>
      <c r="E152" s="40" t="s">
        <v>178</v>
      </c>
      <c r="F152" s="40" t="s">
        <v>390</v>
      </c>
      <c r="G152" s="19">
        <v>847.5</v>
      </c>
      <c r="H152" s="19">
        <f t="shared" si="182"/>
        <v>84.75</v>
      </c>
      <c r="I152" s="19">
        <f t="shared" si="183"/>
        <v>762.75</v>
      </c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19"/>
      <c r="AZ152" s="29"/>
      <c r="BA152" s="2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>
        <f>ROUND((I152/5/365*7),2)</f>
        <v>2.93</v>
      </c>
      <c r="BW152" s="19">
        <f t="shared" si="227"/>
        <v>12.96</v>
      </c>
      <c r="BX152" s="19">
        <f t="shared" si="228"/>
        <v>12.54</v>
      </c>
      <c r="BY152" s="19">
        <f t="shared" si="229"/>
        <v>12.96</v>
      </c>
      <c r="BZ152" s="19">
        <f t="shared" si="230"/>
        <v>41.39</v>
      </c>
      <c r="CA152" s="19">
        <f t="shared" si="231"/>
        <v>41.39</v>
      </c>
      <c r="CB152" s="19">
        <f t="shared" si="232"/>
        <v>12.96</v>
      </c>
      <c r="CC152" s="19">
        <f t="shared" si="233"/>
        <v>12.12</v>
      </c>
      <c r="CD152" s="19">
        <f t="shared" si="234"/>
        <v>12.96</v>
      </c>
      <c r="CE152" s="19">
        <f t="shared" si="235"/>
        <v>12.54</v>
      </c>
      <c r="CF152" s="19">
        <f t="shared" si="236"/>
        <v>12.96</v>
      </c>
      <c r="CG152" s="19">
        <f t="shared" si="237"/>
        <v>12.54</v>
      </c>
      <c r="CH152" s="19">
        <f t="shared" si="238"/>
        <v>12.96</v>
      </c>
      <c r="CI152" s="19">
        <f t="shared" si="239"/>
        <v>12.96</v>
      </c>
      <c r="CJ152" s="19">
        <f t="shared" si="240"/>
        <v>12.54</v>
      </c>
      <c r="CK152" s="19">
        <f t="shared" si="241"/>
        <v>12.96</v>
      </c>
      <c r="CL152" s="19">
        <f t="shared" si="242"/>
        <v>12.54</v>
      </c>
      <c r="CM152" s="19">
        <f t="shared" si="243"/>
        <v>12.96</v>
      </c>
      <c r="CN152" s="19">
        <f t="shared" si="263"/>
        <v>153</v>
      </c>
      <c r="CO152" s="156">
        <f t="shared" si="245"/>
        <v>194.39</v>
      </c>
      <c r="CP152" s="19">
        <f t="shared" si="251"/>
        <v>12.96</v>
      </c>
      <c r="CQ152" s="19">
        <f t="shared" si="246"/>
        <v>11.7</v>
      </c>
      <c r="CR152" s="19">
        <f t="shared" si="252"/>
        <v>12.96</v>
      </c>
      <c r="CS152" s="19">
        <f t="shared" si="253"/>
        <v>12.54</v>
      </c>
      <c r="CT152" s="157">
        <f t="shared" si="254"/>
        <v>12.96</v>
      </c>
      <c r="CU152" s="19">
        <f t="shared" si="255"/>
        <v>12.54</v>
      </c>
      <c r="CV152" s="19">
        <f t="shared" si="256"/>
        <v>12.96</v>
      </c>
      <c r="CW152" s="19"/>
      <c r="CX152" s="19"/>
      <c r="CY152" s="19"/>
      <c r="CZ152" s="19"/>
      <c r="DA152" s="19"/>
      <c r="DB152" s="93">
        <f t="shared" si="264"/>
        <v>88.62</v>
      </c>
      <c r="DC152" s="19">
        <f t="shared" si="248"/>
        <v>283.01</v>
      </c>
      <c r="DD152" s="19">
        <f t="shared" si="249"/>
        <v>564.49</v>
      </c>
      <c r="DE152" s="59"/>
    </row>
    <row r="153" spans="2:109" x14ac:dyDescent="0.2">
      <c r="B153" s="29">
        <v>42311</v>
      </c>
      <c r="C153" s="30" t="s">
        <v>391</v>
      </c>
      <c r="D153" s="39" t="s">
        <v>392</v>
      </c>
      <c r="E153" s="42" t="s">
        <v>150</v>
      </c>
      <c r="F153" s="40" t="s">
        <v>393</v>
      </c>
      <c r="G153" s="44">
        <v>865</v>
      </c>
      <c r="H153" s="19">
        <f t="shared" si="182"/>
        <v>86.5</v>
      </c>
      <c r="I153" s="19">
        <f t="shared" si="183"/>
        <v>778.5</v>
      </c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19"/>
      <c r="AZ153" s="29"/>
      <c r="BA153" s="2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>
        <v>0</v>
      </c>
      <c r="BX153" s="19">
        <f>ROUND((I153/5/365*27),2)</f>
        <v>11.52</v>
      </c>
      <c r="BY153" s="19">
        <f t="shared" si="229"/>
        <v>13.22</v>
      </c>
      <c r="BZ153" s="19">
        <f t="shared" si="230"/>
        <v>24.740000000000002</v>
      </c>
      <c r="CA153" s="19">
        <f t="shared" si="231"/>
        <v>24.74</v>
      </c>
      <c r="CB153" s="19">
        <f t="shared" si="232"/>
        <v>13.22</v>
      </c>
      <c r="CC153" s="19">
        <f t="shared" si="233"/>
        <v>12.37</v>
      </c>
      <c r="CD153" s="19">
        <f t="shared" si="234"/>
        <v>13.22</v>
      </c>
      <c r="CE153" s="19">
        <f t="shared" si="235"/>
        <v>12.8</v>
      </c>
      <c r="CF153" s="19">
        <f t="shared" si="236"/>
        <v>13.22</v>
      </c>
      <c r="CG153" s="19">
        <f t="shared" si="237"/>
        <v>12.8</v>
      </c>
      <c r="CH153" s="19">
        <f t="shared" si="238"/>
        <v>13.22</v>
      </c>
      <c r="CI153" s="19">
        <f t="shared" si="239"/>
        <v>13.22</v>
      </c>
      <c r="CJ153" s="19">
        <f t="shared" si="240"/>
        <v>12.8</v>
      </c>
      <c r="CK153" s="19">
        <f t="shared" si="241"/>
        <v>13.22</v>
      </c>
      <c r="CL153" s="19">
        <f t="shared" si="242"/>
        <v>12.8</v>
      </c>
      <c r="CM153" s="19">
        <f t="shared" si="243"/>
        <v>13.22</v>
      </c>
      <c r="CN153" s="19">
        <f t="shared" si="263"/>
        <v>156.11000000000001</v>
      </c>
      <c r="CO153" s="156">
        <f t="shared" si="245"/>
        <v>180.85</v>
      </c>
      <c r="CP153" s="19">
        <f t="shared" si="251"/>
        <v>13.22</v>
      </c>
      <c r="CQ153" s="19">
        <f t="shared" si="246"/>
        <v>11.94</v>
      </c>
      <c r="CR153" s="19">
        <f t="shared" si="252"/>
        <v>13.22</v>
      </c>
      <c r="CS153" s="19">
        <f t="shared" si="253"/>
        <v>12.8</v>
      </c>
      <c r="CT153" s="157">
        <f t="shared" si="254"/>
        <v>13.22</v>
      </c>
      <c r="CU153" s="19">
        <f t="shared" si="255"/>
        <v>12.8</v>
      </c>
      <c r="CV153" s="19">
        <f t="shared" si="256"/>
        <v>13.22</v>
      </c>
      <c r="CW153" s="19"/>
      <c r="CX153" s="19"/>
      <c r="CY153" s="19"/>
      <c r="CZ153" s="19"/>
      <c r="DA153" s="19"/>
      <c r="DB153" s="93">
        <f t="shared" si="264"/>
        <v>90.42</v>
      </c>
      <c r="DC153" s="19">
        <f t="shared" si="248"/>
        <v>271.27</v>
      </c>
      <c r="DD153" s="19">
        <f t="shared" si="249"/>
        <v>593.73</v>
      </c>
    </row>
    <row r="154" spans="2:109" ht="33" x14ac:dyDescent="0.2">
      <c r="B154" s="60">
        <v>42690</v>
      </c>
      <c r="C154" s="33" t="s">
        <v>255</v>
      </c>
      <c r="D154" s="61" t="s">
        <v>394</v>
      </c>
      <c r="E154" s="42" t="s">
        <v>150</v>
      </c>
      <c r="F154" s="62" t="s">
        <v>395</v>
      </c>
      <c r="G154" s="44">
        <v>1197</v>
      </c>
      <c r="H154" s="19">
        <f t="shared" si="182"/>
        <v>119.7</v>
      </c>
      <c r="I154" s="19">
        <f t="shared" si="183"/>
        <v>1077.3</v>
      </c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19"/>
      <c r="AZ154" s="29"/>
      <c r="BA154" s="2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>
        <f>ROUND((I154/5/365*14),2)</f>
        <v>8.26</v>
      </c>
      <c r="CM154" s="19">
        <f t="shared" si="243"/>
        <v>18.3</v>
      </c>
      <c r="CN154" s="19">
        <f t="shared" si="263"/>
        <v>26.560000000000002</v>
      </c>
      <c r="CO154" s="156">
        <f t="shared" si="245"/>
        <v>26.56</v>
      </c>
      <c r="CP154" s="19">
        <f t="shared" si="251"/>
        <v>18.3</v>
      </c>
      <c r="CQ154" s="19">
        <f t="shared" si="246"/>
        <v>16.53</v>
      </c>
      <c r="CR154" s="19">
        <f t="shared" si="252"/>
        <v>18.3</v>
      </c>
      <c r="CS154" s="19">
        <f t="shared" si="253"/>
        <v>17.71</v>
      </c>
      <c r="CT154" s="157">
        <f t="shared" si="254"/>
        <v>18.3</v>
      </c>
      <c r="CU154" s="19">
        <f t="shared" si="255"/>
        <v>17.71</v>
      </c>
      <c r="CV154" s="19">
        <f t="shared" si="256"/>
        <v>18.3</v>
      </c>
      <c r="CW154" s="19"/>
      <c r="CX154" s="19"/>
      <c r="CY154" s="19"/>
      <c r="CZ154" s="19"/>
      <c r="DA154" s="19"/>
      <c r="DB154" s="93">
        <f t="shared" si="264"/>
        <v>125.14999999999999</v>
      </c>
      <c r="DC154" s="19">
        <f t="shared" si="248"/>
        <v>151.71</v>
      </c>
      <c r="DD154" s="19">
        <f t="shared" si="249"/>
        <v>1045.29</v>
      </c>
    </row>
    <row r="155" spans="2:109" ht="33" x14ac:dyDescent="0.2">
      <c r="B155" s="60">
        <v>42690</v>
      </c>
      <c r="C155" s="33" t="s">
        <v>255</v>
      </c>
      <c r="D155" s="61" t="s">
        <v>396</v>
      </c>
      <c r="E155" s="42" t="s">
        <v>150</v>
      </c>
      <c r="F155" s="62" t="s">
        <v>397</v>
      </c>
      <c r="G155" s="44">
        <v>1197</v>
      </c>
      <c r="H155" s="19">
        <f t="shared" si="182"/>
        <v>119.7</v>
      </c>
      <c r="I155" s="19">
        <f t="shared" si="183"/>
        <v>1077.3</v>
      </c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19"/>
      <c r="AZ155" s="29"/>
      <c r="BA155" s="2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>
        <f>ROUND((I155/5/365*14),2)</f>
        <v>8.26</v>
      </c>
      <c r="CM155" s="19">
        <f t="shared" si="243"/>
        <v>18.3</v>
      </c>
      <c r="CN155" s="19">
        <f t="shared" ref="CN155:CN158" si="267">SUM(CB155:CM155)</f>
        <v>26.560000000000002</v>
      </c>
      <c r="CO155" s="156">
        <f t="shared" si="245"/>
        <v>26.56</v>
      </c>
      <c r="CP155" s="19">
        <f t="shared" si="251"/>
        <v>18.3</v>
      </c>
      <c r="CQ155" s="19">
        <f t="shared" si="246"/>
        <v>16.53</v>
      </c>
      <c r="CR155" s="19">
        <f t="shared" si="252"/>
        <v>18.3</v>
      </c>
      <c r="CS155" s="19">
        <f t="shared" si="253"/>
        <v>17.71</v>
      </c>
      <c r="CT155" s="157">
        <f t="shared" si="254"/>
        <v>18.3</v>
      </c>
      <c r="CU155" s="19">
        <f t="shared" si="255"/>
        <v>17.71</v>
      </c>
      <c r="CV155" s="19">
        <f t="shared" si="256"/>
        <v>18.3</v>
      </c>
      <c r="CW155" s="19"/>
      <c r="CX155" s="19"/>
      <c r="CY155" s="19"/>
      <c r="CZ155" s="19"/>
      <c r="DA155" s="19"/>
      <c r="DB155" s="93">
        <f t="shared" si="264"/>
        <v>125.14999999999999</v>
      </c>
      <c r="DC155" s="19">
        <f t="shared" si="248"/>
        <v>151.71</v>
      </c>
      <c r="DD155" s="19">
        <f t="shared" si="249"/>
        <v>1045.29</v>
      </c>
    </row>
    <row r="156" spans="2:109" ht="16.5" x14ac:dyDescent="0.2">
      <c r="B156" s="60">
        <v>42690</v>
      </c>
      <c r="C156" s="33" t="s">
        <v>328</v>
      </c>
      <c r="D156" s="33" t="s">
        <v>398</v>
      </c>
      <c r="E156" s="42" t="s">
        <v>150</v>
      </c>
      <c r="F156" s="62" t="s">
        <v>399</v>
      </c>
      <c r="G156" s="44">
        <v>2220</v>
      </c>
      <c r="H156" s="19">
        <f t="shared" si="182"/>
        <v>222</v>
      </c>
      <c r="I156" s="19">
        <f t="shared" si="183"/>
        <v>1998</v>
      </c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19"/>
      <c r="AZ156" s="29"/>
      <c r="BA156" s="2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>
        <f>ROUND((I156/5/365*14),2)</f>
        <v>15.33</v>
      </c>
      <c r="CM156" s="19">
        <f t="shared" si="243"/>
        <v>33.94</v>
      </c>
      <c r="CN156" s="19">
        <f t="shared" si="267"/>
        <v>49.269999999999996</v>
      </c>
      <c r="CO156" s="156">
        <f t="shared" si="245"/>
        <v>49.27</v>
      </c>
      <c r="CP156" s="19">
        <f t="shared" si="251"/>
        <v>33.94</v>
      </c>
      <c r="CQ156" s="19">
        <f t="shared" si="246"/>
        <v>30.65</v>
      </c>
      <c r="CR156" s="19">
        <f t="shared" si="252"/>
        <v>33.94</v>
      </c>
      <c r="CS156" s="19">
        <f t="shared" si="253"/>
        <v>32.840000000000003</v>
      </c>
      <c r="CT156" s="157">
        <f t="shared" si="254"/>
        <v>33.94</v>
      </c>
      <c r="CU156" s="19">
        <f t="shared" si="255"/>
        <v>32.840000000000003</v>
      </c>
      <c r="CV156" s="19">
        <f t="shared" si="256"/>
        <v>33.94</v>
      </c>
      <c r="CW156" s="19"/>
      <c r="CX156" s="19"/>
      <c r="CY156" s="19"/>
      <c r="CZ156" s="19"/>
      <c r="DA156" s="19"/>
      <c r="DB156" s="93">
        <f t="shared" si="264"/>
        <v>232.09</v>
      </c>
      <c r="DC156" s="19">
        <f t="shared" si="248"/>
        <v>281.36</v>
      </c>
      <c r="DD156" s="19">
        <f t="shared" si="249"/>
        <v>1938.6399999999999</v>
      </c>
    </row>
    <row r="157" spans="2:109" ht="24.75" x14ac:dyDescent="0.2">
      <c r="B157" s="31">
        <v>42723</v>
      </c>
      <c r="C157" s="63" t="s">
        <v>400</v>
      </c>
      <c r="D157" s="63" t="s">
        <v>401</v>
      </c>
      <c r="E157" s="63" t="s">
        <v>184</v>
      </c>
      <c r="F157" s="64" t="s">
        <v>402</v>
      </c>
      <c r="G157" s="65">
        <v>785</v>
      </c>
      <c r="H157" s="19">
        <f t="shared" si="182"/>
        <v>78.5</v>
      </c>
      <c r="I157" s="19">
        <f t="shared" si="183"/>
        <v>706.5</v>
      </c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19"/>
      <c r="AZ157" s="29"/>
      <c r="BA157" s="2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>
        <f>ROUND((I157/5/365*12),2)</f>
        <v>4.6500000000000004</v>
      </c>
      <c r="CN157" s="19">
        <f t="shared" si="267"/>
        <v>4.6500000000000004</v>
      </c>
      <c r="CO157" s="156">
        <f t="shared" si="245"/>
        <v>4.6500000000000004</v>
      </c>
      <c r="CP157" s="19">
        <f t="shared" si="251"/>
        <v>12</v>
      </c>
      <c r="CQ157" s="19">
        <f t="shared" si="246"/>
        <v>10.84</v>
      </c>
      <c r="CR157" s="19">
        <f t="shared" si="252"/>
        <v>12</v>
      </c>
      <c r="CS157" s="19">
        <f t="shared" si="253"/>
        <v>11.61</v>
      </c>
      <c r="CT157" s="157">
        <f t="shared" si="254"/>
        <v>12</v>
      </c>
      <c r="CU157" s="19">
        <f t="shared" si="255"/>
        <v>11.61</v>
      </c>
      <c r="CV157" s="19">
        <f t="shared" si="256"/>
        <v>12</v>
      </c>
      <c r="CW157" s="19"/>
      <c r="CX157" s="19"/>
      <c r="CY157" s="19"/>
      <c r="CZ157" s="19"/>
      <c r="DA157" s="19"/>
      <c r="DB157" s="93">
        <f t="shared" si="264"/>
        <v>82.06</v>
      </c>
      <c r="DC157" s="19">
        <f t="shared" si="248"/>
        <v>86.71</v>
      </c>
      <c r="DD157" s="19">
        <f t="shared" si="249"/>
        <v>698.29</v>
      </c>
    </row>
    <row r="158" spans="2:109" ht="24.75" x14ac:dyDescent="0.2">
      <c r="B158" s="31">
        <v>42723</v>
      </c>
      <c r="C158" s="63" t="s">
        <v>400</v>
      </c>
      <c r="D158" s="63" t="s">
        <v>401</v>
      </c>
      <c r="E158" s="63" t="s">
        <v>222</v>
      </c>
      <c r="F158" s="64" t="s">
        <v>403</v>
      </c>
      <c r="G158" s="65">
        <v>785</v>
      </c>
      <c r="H158" s="19">
        <f t="shared" ref="H158" si="268">(G158*0.1)</f>
        <v>78.5</v>
      </c>
      <c r="I158" s="19">
        <f t="shared" ref="I158" si="269">(G158*0.9)</f>
        <v>706.5</v>
      </c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19"/>
      <c r="AZ158" s="29"/>
      <c r="BA158" s="2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>
        <f>ROUND((I158/5/365*12),2)</f>
        <v>4.6500000000000004</v>
      </c>
      <c r="CN158" s="19">
        <f t="shared" si="267"/>
        <v>4.6500000000000004</v>
      </c>
      <c r="CO158" s="156">
        <f t="shared" ref="CO158" si="270">ROUND((CA158+CN158),2)</f>
        <v>4.6500000000000004</v>
      </c>
      <c r="CP158" s="19">
        <f t="shared" si="251"/>
        <v>12</v>
      </c>
      <c r="CQ158" s="19">
        <f t="shared" ref="CQ158" si="271">ROUND((I158/5/365*28),2)</f>
        <v>10.84</v>
      </c>
      <c r="CR158" s="19">
        <f t="shared" si="252"/>
        <v>12</v>
      </c>
      <c r="CS158" s="19">
        <f t="shared" si="253"/>
        <v>11.61</v>
      </c>
      <c r="CT158" s="157">
        <f t="shared" si="254"/>
        <v>12</v>
      </c>
      <c r="CU158" s="19">
        <f t="shared" si="255"/>
        <v>11.61</v>
      </c>
      <c r="CV158" s="19">
        <f t="shared" si="256"/>
        <v>12</v>
      </c>
      <c r="CW158" s="19"/>
      <c r="CX158" s="19"/>
      <c r="CY158" s="19"/>
      <c r="CZ158" s="19"/>
      <c r="DA158" s="19"/>
      <c r="DB158" s="93">
        <f t="shared" ref="DB158" si="272">SUM(CP158:DA158)</f>
        <v>82.06</v>
      </c>
      <c r="DC158" s="19">
        <f t="shared" ref="DC158" si="273">ROUND((CO158+CP158+CQ158+CR158+CS158+CT158+CU158+CV158+CW158+CY158+CZ158+CY158+DA158),2)</f>
        <v>86.71</v>
      </c>
      <c r="DD158" s="19">
        <f t="shared" ref="DD158" si="274">SUM(G158-DC158)</f>
        <v>698.29</v>
      </c>
    </row>
    <row r="159" spans="2:109" ht="24.75" x14ac:dyDescent="0.2">
      <c r="B159" s="31">
        <v>42726</v>
      </c>
      <c r="C159" s="32" t="s">
        <v>404</v>
      </c>
      <c r="D159" s="32" t="s">
        <v>405</v>
      </c>
      <c r="E159" s="48" t="s">
        <v>271</v>
      </c>
      <c r="F159" s="48" t="s">
        <v>406</v>
      </c>
      <c r="G159" s="34">
        <v>1699.52</v>
      </c>
      <c r="H159" s="19">
        <f>(G159*0.1)</f>
        <v>169.952</v>
      </c>
      <c r="I159" s="19">
        <f>(G159*0.9)</f>
        <v>1529.568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19"/>
      <c r="CM159" s="19">
        <f>ROUND((I159/5/365*9),2)</f>
        <v>7.54</v>
      </c>
      <c r="CN159" s="19">
        <f>SUM(CB159:CM159)</f>
        <v>7.54</v>
      </c>
      <c r="CO159" s="156">
        <f>ROUND((CA159+CN159),2)</f>
        <v>7.54</v>
      </c>
      <c r="CP159" s="19">
        <f t="shared" ref="CP159" si="275">ROUND((I159/5/365*31),2)</f>
        <v>25.98</v>
      </c>
      <c r="CQ159" s="19">
        <f>ROUND((I159/5/365*28),2)</f>
        <v>23.47</v>
      </c>
      <c r="CR159" s="19">
        <f t="shared" ref="CR159" si="276">ROUND((I159/5/365*31),2)</f>
        <v>25.98</v>
      </c>
      <c r="CS159" s="19">
        <f t="shared" ref="CS159" si="277">ROUND((I159/5/365*30),2)</f>
        <v>25.14</v>
      </c>
      <c r="CT159" s="157">
        <f t="shared" ref="CT159" si="278">ROUND((I159/5/365*31),2)</f>
        <v>25.98</v>
      </c>
      <c r="CU159" s="19">
        <f t="shared" ref="CU159" si="279">ROUND((I159/5/365*30),2)</f>
        <v>25.14</v>
      </c>
      <c r="CV159" s="19">
        <f t="shared" ref="CV159:CV166" si="280">ROUND((I159/5/365*31),2)</f>
        <v>25.98</v>
      </c>
      <c r="CW159" s="21"/>
      <c r="CX159" s="21"/>
      <c r="CY159" s="21"/>
      <c r="CZ159" s="21"/>
      <c r="DA159" s="21"/>
      <c r="DB159" s="93">
        <f>SUM(CP159:DA159)</f>
        <v>177.67</v>
      </c>
      <c r="DC159" s="19">
        <f>ROUND((CO159+CP159+CQ159+CR159+CS159+CT159+CU159+CV159+CW159+CY159+CZ159+CY159+DA159),2)</f>
        <v>185.21</v>
      </c>
      <c r="DD159" s="19">
        <f>SUM(G159-DC159)</f>
        <v>1514.31</v>
      </c>
    </row>
    <row r="160" spans="2:109" ht="16.5" x14ac:dyDescent="0.2">
      <c r="B160" s="66">
        <v>42899</v>
      </c>
      <c r="C160" s="32" t="s">
        <v>407</v>
      </c>
      <c r="D160" s="32" t="s">
        <v>408</v>
      </c>
      <c r="E160" s="67" t="s">
        <v>211</v>
      </c>
      <c r="F160" s="33" t="s">
        <v>409</v>
      </c>
      <c r="G160" s="47">
        <v>1977.5</v>
      </c>
      <c r="H160" s="19">
        <f>(G160*0.1)</f>
        <v>197.75</v>
      </c>
      <c r="I160" s="19">
        <f>(G160*0.9)</f>
        <v>1779.75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19"/>
      <c r="CM160" s="19"/>
      <c r="CN160" s="19"/>
      <c r="CO160" s="156"/>
      <c r="CP160" s="19"/>
      <c r="CQ160" s="19"/>
      <c r="CR160" s="19"/>
      <c r="CS160" s="19"/>
      <c r="CT160" s="157"/>
      <c r="CU160" s="19">
        <f>ROUND((I160/5/365*17),2)</f>
        <v>16.579999999999998</v>
      </c>
      <c r="CV160" s="19">
        <f t="shared" si="280"/>
        <v>30.23</v>
      </c>
      <c r="CW160" s="21"/>
      <c r="CX160" s="21"/>
      <c r="CY160" s="21"/>
      <c r="CZ160" s="21"/>
      <c r="DA160" s="21"/>
      <c r="DB160" s="93">
        <f>SUM(CP160:DA160)</f>
        <v>46.81</v>
      </c>
      <c r="DC160" s="19">
        <f>ROUND((CO160+CP160+CQ160+CR160+CS160+CT160+CU160+CV160+CW160+CY160+CZ160+CY160+DA160),2)</f>
        <v>46.81</v>
      </c>
      <c r="DD160" s="19">
        <f>SUM(G160-DC160)</f>
        <v>1930.69</v>
      </c>
    </row>
    <row r="161" spans="2:108" ht="16.5" x14ac:dyDescent="0.2">
      <c r="B161" s="66">
        <v>42900</v>
      </c>
      <c r="C161" s="32" t="s">
        <v>255</v>
      </c>
      <c r="D161" s="32" t="s">
        <v>410</v>
      </c>
      <c r="E161" s="67" t="s">
        <v>411</v>
      </c>
      <c r="F161" s="33" t="s">
        <v>412</v>
      </c>
      <c r="G161" s="47">
        <v>1050</v>
      </c>
      <c r="H161" s="19">
        <f t="shared" ref="H161:H185" si="281">(G161*0.1)</f>
        <v>105</v>
      </c>
      <c r="I161" s="19">
        <f t="shared" ref="I161:I185" si="282">(G161*0.9)</f>
        <v>945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19"/>
      <c r="CM161" s="19"/>
      <c r="CN161" s="19"/>
      <c r="CO161" s="156"/>
      <c r="CP161" s="19"/>
      <c r="CQ161" s="19"/>
      <c r="CR161" s="19"/>
      <c r="CS161" s="19"/>
      <c r="CT161" s="157"/>
      <c r="CU161" s="19">
        <f>ROUND((I161/5/365*16),2)</f>
        <v>8.2799999999999994</v>
      </c>
      <c r="CV161" s="19">
        <f t="shared" si="280"/>
        <v>16.05</v>
      </c>
      <c r="CW161" s="21"/>
      <c r="CX161" s="21"/>
      <c r="CY161" s="21"/>
      <c r="CZ161" s="21"/>
      <c r="DA161" s="21"/>
      <c r="DB161" s="93">
        <f t="shared" ref="DB161:DB185" si="283">SUM(CP161:DA161)</f>
        <v>24.33</v>
      </c>
      <c r="DC161" s="19">
        <f t="shared" ref="DC161:DC185" si="284">ROUND((CO161+CP161+CQ161+CR161+CS161+CT161+CU161+CV161+CW161+CY161+CZ161+CY161+DA161),2)</f>
        <v>24.33</v>
      </c>
      <c r="DD161" s="19">
        <f t="shared" ref="DD161:DD185" si="285">SUM(G161-DC161)</f>
        <v>1025.67</v>
      </c>
    </row>
    <row r="162" spans="2:108" ht="16.5" x14ac:dyDescent="0.2">
      <c r="B162" s="66">
        <v>42900</v>
      </c>
      <c r="C162" s="32" t="s">
        <v>255</v>
      </c>
      <c r="D162" s="32" t="s">
        <v>413</v>
      </c>
      <c r="E162" s="67" t="s">
        <v>184</v>
      </c>
      <c r="F162" s="33" t="s">
        <v>414</v>
      </c>
      <c r="G162" s="47">
        <v>1050</v>
      </c>
      <c r="H162" s="19">
        <f t="shared" si="281"/>
        <v>105</v>
      </c>
      <c r="I162" s="19">
        <f t="shared" si="282"/>
        <v>945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19"/>
      <c r="CM162" s="19"/>
      <c r="CN162" s="19"/>
      <c r="CO162" s="156"/>
      <c r="CP162" s="19"/>
      <c r="CQ162" s="19"/>
      <c r="CR162" s="19"/>
      <c r="CS162" s="19"/>
      <c r="CT162" s="157"/>
      <c r="CU162" s="19">
        <f>ROUND((I162/5/365*16),2)</f>
        <v>8.2799999999999994</v>
      </c>
      <c r="CV162" s="19">
        <f t="shared" si="280"/>
        <v>16.05</v>
      </c>
      <c r="CW162" s="21"/>
      <c r="CX162" s="21"/>
      <c r="CY162" s="21"/>
      <c r="CZ162" s="21"/>
      <c r="DA162" s="21"/>
      <c r="DB162" s="93">
        <f t="shared" si="283"/>
        <v>24.33</v>
      </c>
      <c r="DC162" s="19">
        <f t="shared" si="284"/>
        <v>24.33</v>
      </c>
      <c r="DD162" s="19">
        <f t="shared" si="285"/>
        <v>1025.67</v>
      </c>
    </row>
    <row r="163" spans="2:108" ht="16.5" x14ac:dyDescent="0.2">
      <c r="B163" s="66">
        <v>42900</v>
      </c>
      <c r="C163" s="32" t="s">
        <v>255</v>
      </c>
      <c r="D163" s="32" t="s">
        <v>415</v>
      </c>
      <c r="E163" s="67" t="s">
        <v>172</v>
      </c>
      <c r="F163" s="33" t="s">
        <v>416</v>
      </c>
      <c r="G163" s="47">
        <v>1050</v>
      </c>
      <c r="H163" s="19">
        <f t="shared" si="281"/>
        <v>105</v>
      </c>
      <c r="I163" s="19">
        <f t="shared" si="282"/>
        <v>945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19"/>
      <c r="CM163" s="19"/>
      <c r="CN163" s="19"/>
      <c r="CO163" s="156"/>
      <c r="CP163" s="19"/>
      <c r="CQ163" s="19"/>
      <c r="CR163" s="19"/>
      <c r="CS163" s="19"/>
      <c r="CT163" s="157"/>
      <c r="CU163" s="19">
        <f>ROUND((I163/5/365*16),2)</f>
        <v>8.2799999999999994</v>
      </c>
      <c r="CV163" s="19">
        <f t="shared" si="280"/>
        <v>16.05</v>
      </c>
      <c r="CW163" s="21"/>
      <c r="CX163" s="21"/>
      <c r="CY163" s="21"/>
      <c r="CZ163" s="21"/>
      <c r="DA163" s="21"/>
      <c r="DB163" s="93">
        <f t="shared" si="283"/>
        <v>24.33</v>
      </c>
      <c r="DC163" s="19">
        <f t="shared" si="284"/>
        <v>24.33</v>
      </c>
      <c r="DD163" s="19">
        <f t="shared" si="285"/>
        <v>1025.67</v>
      </c>
    </row>
    <row r="164" spans="2:108" ht="16.5" x14ac:dyDescent="0.2">
      <c r="B164" s="31">
        <v>42905</v>
      </c>
      <c r="C164" s="32" t="s">
        <v>267</v>
      </c>
      <c r="D164" s="32" t="s">
        <v>417</v>
      </c>
      <c r="E164" s="67" t="s">
        <v>98</v>
      </c>
      <c r="F164" s="33" t="s">
        <v>418</v>
      </c>
      <c r="G164" s="47">
        <v>1370</v>
      </c>
      <c r="H164" s="19">
        <f t="shared" si="281"/>
        <v>137</v>
      </c>
      <c r="I164" s="19">
        <f t="shared" si="282"/>
        <v>1233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19"/>
      <c r="CM164" s="19"/>
      <c r="CN164" s="19"/>
      <c r="CO164" s="156"/>
      <c r="CP164" s="19"/>
      <c r="CQ164" s="19"/>
      <c r="CR164" s="19"/>
      <c r="CS164" s="19"/>
      <c r="CT164" s="157"/>
      <c r="CU164" s="19">
        <f>ROUND((I164/5/365*11),2)</f>
        <v>7.43</v>
      </c>
      <c r="CV164" s="19">
        <f t="shared" si="280"/>
        <v>20.94</v>
      </c>
      <c r="CW164" s="21"/>
      <c r="CX164" s="21"/>
      <c r="CY164" s="21"/>
      <c r="CZ164" s="21"/>
      <c r="DA164" s="21"/>
      <c r="DB164" s="93">
        <f t="shared" si="283"/>
        <v>28.37</v>
      </c>
      <c r="DC164" s="19">
        <f t="shared" si="284"/>
        <v>28.37</v>
      </c>
      <c r="DD164" s="19">
        <f t="shared" si="285"/>
        <v>1341.63</v>
      </c>
    </row>
    <row r="165" spans="2:108" ht="16.5" x14ac:dyDescent="0.2">
      <c r="B165" s="31">
        <v>42905</v>
      </c>
      <c r="C165" s="32" t="s">
        <v>267</v>
      </c>
      <c r="D165" s="32" t="s">
        <v>419</v>
      </c>
      <c r="E165" s="67" t="s">
        <v>98</v>
      </c>
      <c r="F165" s="33" t="s">
        <v>420</v>
      </c>
      <c r="G165" s="47">
        <v>1370</v>
      </c>
      <c r="H165" s="19">
        <f t="shared" si="281"/>
        <v>137</v>
      </c>
      <c r="I165" s="19">
        <f t="shared" si="282"/>
        <v>1233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19"/>
      <c r="CM165" s="19"/>
      <c r="CN165" s="19"/>
      <c r="CO165" s="156"/>
      <c r="CP165" s="19"/>
      <c r="CQ165" s="19"/>
      <c r="CR165" s="19"/>
      <c r="CS165" s="19"/>
      <c r="CT165" s="157"/>
      <c r="CU165" s="19">
        <f t="shared" ref="CU165:CU166" si="286">ROUND((I165/5/365*11),2)</f>
        <v>7.43</v>
      </c>
      <c r="CV165" s="19">
        <f t="shared" si="280"/>
        <v>20.94</v>
      </c>
      <c r="CW165" s="21"/>
      <c r="CX165" s="21"/>
      <c r="CY165" s="21"/>
      <c r="CZ165" s="21"/>
      <c r="DA165" s="21"/>
      <c r="DB165" s="93">
        <f t="shared" si="283"/>
        <v>28.37</v>
      </c>
      <c r="DC165" s="19">
        <f t="shared" si="284"/>
        <v>28.37</v>
      </c>
      <c r="DD165" s="19">
        <f t="shared" si="285"/>
        <v>1341.63</v>
      </c>
    </row>
    <row r="166" spans="2:108" ht="16.5" x14ac:dyDescent="0.2">
      <c r="B166" s="31">
        <v>42905</v>
      </c>
      <c r="C166" s="32" t="s">
        <v>267</v>
      </c>
      <c r="D166" s="32" t="s">
        <v>421</v>
      </c>
      <c r="E166" s="67" t="s">
        <v>244</v>
      </c>
      <c r="F166" s="33" t="s">
        <v>422</v>
      </c>
      <c r="G166" s="47">
        <v>1370</v>
      </c>
      <c r="H166" s="19">
        <f t="shared" si="281"/>
        <v>137</v>
      </c>
      <c r="I166" s="19">
        <f t="shared" si="282"/>
        <v>1233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19"/>
      <c r="CM166" s="19"/>
      <c r="CN166" s="19"/>
      <c r="CO166" s="156"/>
      <c r="CP166" s="19"/>
      <c r="CQ166" s="19"/>
      <c r="CR166" s="19"/>
      <c r="CS166" s="19"/>
      <c r="CT166" s="157"/>
      <c r="CU166" s="19">
        <f t="shared" si="286"/>
        <v>7.43</v>
      </c>
      <c r="CV166" s="19">
        <f t="shared" si="280"/>
        <v>20.94</v>
      </c>
      <c r="CW166" s="21"/>
      <c r="CX166" s="21"/>
      <c r="CY166" s="21"/>
      <c r="CZ166" s="21"/>
      <c r="DA166" s="21"/>
      <c r="DB166" s="93">
        <f t="shared" si="283"/>
        <v>28.37</v>
      </c>
      <c r="DC166" s="19">
        <f t="shared" si="284"/>
        <v>28.37</v>
      </c>
      <c r="DD166" s="19">
        <f t="shared" si="285"/>
        <v>1341.63</v>
      </c>
    </row>
    <row r="167" spans="2:108" ht="24.75" x14ac:dyDescent="0.2">
      <c r="B167" s="31">
        <v>42921</v>
      </c>
      <c r="C167" s="63" t="s">
        <v>423</v>
      </c>
      <c r="D167" s="63" t="s">
        <v>424</v>
      </c>
      <c r="E167" s="67" t="s">
        <v>425</v>
      </c>
      <c r="F167" s="33" t="s">
        <v>426</v>
      </c>
      <c r="G167" s="47">
        <v>1666.75</v>
      </c>
      <c r="H167" s="19">
        <f t="shared" si="281"/>
        <v>166.67500000000001</v>
      </c>
      <c r="I167" s="19">
        <f t="shared" si="282"/>
        <v>1500.075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19"/>
      <c r="CM167" s="19"/>
      <c r="CN167" s="19"/>
      <c r="CO167" s="156"/>
      <c r="CP167" s="19"/>
      <c r="CQ167" s="19"/>
      <c r="CR167" s="19"/>
      <c r="CS167" s="19"/>
      <c r="CT167" s="157"/>
      <c r="CU167" s="19"/>
      <c r="CV167" s="19">
        <f>ROUND((I167/5/365*26),2)</f>
        <v>21.37</v>
      </c>
      <c r="CW167" s="21"/>
      <c r="CX167" s="21"/>
      <c r="CY167" s="21"/>
      <c r="CZ167" s="21"/>
      <c r="DA167" s="21"/>
      <c r="DB167" s="93">
        <f t="shared" si="283"/>
        <v>21.37</v>
      </c>
      <c r="DC167" s="19">
        <f t="shared" si="284"/>
        <v>21.37</v>
      </c>
      <c r="DD167" s="19">
        <f t="shared" si="285"/>
        <v>1645.38</v>
      </c>
    </row>
    <row r="168" spans="2:108" ht="24.75" x14ac:dyDescent="0.2">
      <c r="B168" s="31">
        <v>42921</v>
      </c>
      <c r="C168" s="63" t="s">
        <v>427</v>
      </c>
      <c r="D168" s="63" t="s">
        <v>428</v>
      </c>
      <c r="E168" s="67" t="s">
        <v>425</v>
      </c>
      <c r="F168" s="33" t="s">
        <v>429</v>
      </c>
      <c r="G168" s="47">
        <v>760.49</v>
      </c>
      <c r="H168" s="19">
        <f t="shared" si="281"/>
        <v>76.049000000000007</v>
      </c>
      <c r="I168" s="19">
        <f t="shared" si="282"/>
        <v>684.44100000000003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19"/>
      <c r="CM168" s="19"/>
      <c r="CN168" s="19"/>
      <c r="CO168" s="156"/>
      <c r="CP168" s="19"/>
      <c r="CQ168" s="19"/>
      <c r="CR168" s="19"/>
      <c r="CS168" s="19"/>
      <c r="CT168" s="157"/>
      <c r="CU168" s="19"/>
      <c r="CV168" s="19">
        <f t="shared" ref="CV168:CV170" si="287">ROUND((I168/5/365*26),2)</f>
        <v>9.75</v>
      </c>
      <c r="CW168" s="21"/>
      <c r="CX168" s="21"/>
      <c r="CY168" s="21"/>
      <c r="CZ168" s="21"/>
      <c r="DA168" s="21"/>
      <c r="DB168" s="93">
        <f t="shared" si="283"/>
        <v>9.75</v>
      </c>
      <c r="DC168" s="19">
        <f t="shared" si="284"/>
        <v>9.75</v>
      </c>
      <c r="DD168" s="19">
        <f t="shared" si="285"/>
        <v>750.74</v>
      </c>
    </row>
    <row r="169" spans="2:108" ht="24.75" x14ac:dyDescent="0.2">
      <c r="B169" s="31">
        <v>42921</v>
      </c>
      <c r="C169" s="33" t="s">
        <v>430</v>
      </c>
      <c r="D169" s="63" t="s">
        <v>431</v>
      </c>
      <c r="E169" s="67" t="s">
        <v>425</v>
      </c>
      <c r="F169" s="33" t="s">
        <v>432</v>
      </c>
      <c r="G169" s="47">
        <v>760.49</v>
      </c>
      <c r="H169" s="19">
        <f t="shared" si="281"/>
        <v>76.049000000000007</v>
      </c>
      <c r="I169" s="19">
        <f t="shared" si="282"/>
        <v>684.44100000000003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19"/>
      <c r="CM169" s="19"/>
      <c r="CN169" s="19"/>
      <c r="CO169" s="156"/>
      <c r="CP169" s="19"/>
      <c r="CQ169" s="19"/>
      <c r="CR169" s="19"/>
      <c r="CS169" s="19"/>
      <c r="CT169" s="157"/>
      <c r="CU169" s="19"/>
      <c r="CV169" s="19">
        <f t="shared" si="287"/>
        <v>9.75</v>
      </c>
      <c r="CW169" s="21"/>
      <c r="CX169" s="21"/>
      <c r="CY169" s="21"/>
      <c r="CZ169" s="21"/>
      <c r="DA169" s="21"/>
      <c r="DB169" s="93">
        <f t="shared" si="283"/>
        <v>9.75</v>
      </c>
      <c r="DC169" s="19">
        <f t="shared" si="284"/>
        <v>9.75</v>
      </c>
      <c r="DD169" s="19">
        <f t="shared" si="285"/>
        <v>750.74</v>
      </c>
    </row>
    <row r="170" spans="2:108" ht="24.75" x14ac:dyDescent="0.2">
      <c r="B170" s="31">
        <v>42921</v>
      </c>
      <c r="C170" s="33" t="s">
        <v>430</v>
      </c>
      <c r="D170" s="63" t="s">
        <v>433</v>
      </c>
      <c r="E170" s="67" t="s">
        <v>425</v>
      </c>
      <c r="F170" s="33" t="s">
        <v>434</v>
      </c>
      <c r="G170" s="47">
        <v>760.49</v>
      </c>
      <c r="H170" s="19">
        <f t="shared" si="281"/>
        <v>76.049000000000007</v>
      </c>
      <c r="I170" s="19">
        <f t="shared" si="282"/>
        <v>684.44100000000003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19"/>
      <c r="CM170" s="19"/>
      <c r="CN170" s="19"/>
      <c r="CO170" s="156"/>
      <c r="CP170" s="19"/>
      <c r="CQ170" s="19"/>
      <c r="CR170" s="19"/>
      <c r="CS170" s="19"/>
      <c r="CT170" s="157"/>
      <c r="CU170" s="19"/>
      <c r="CV170" s="19">
        <f t="shared" si="287"/>
        <v>9.75</v>
      </c>
      <c r="CW170" s="21"/>
      <c r="CX170" s="21"/>
      <c r="CY170" s="21"/>
      <c r="CZ170" s="21"/>
      <c r="DA170" s="21"/>
      <c r="DB170" s="93">
        <f t="shared" si="283"/>
        <v>9.75</v>
      </c>
      <c r="DC170" s="19">
        <f t="shared" si="284"/>
        <v>9.75</v>
      </c>
      <c r="DD170" s="19">
        <f t="shared" si="285"/>
        <v>750.74</v>
      </c>
    </row>
    <row r="171" spans="2:108" ht="16.5" x14ac:dyDescent="0.2">
      <c r="B171" s="31">
        <v>42930</v>
      </c>
      <c r="C171" s="39" t="s">
        <v>435</v>
      </c>
      <c r="D171" s="39" t="s">
        <v>436</v>
      </c>
      <c r="E171" s="33" t="s">
        <v>359</v>
      </c>
      <c r="F171" s="30" t="s">
        <v>437</v>
      </c>
      <c r="G171" s="44">
        <v>859.27</v>
      </c>
      <c r="H171" s="19">
        <f t="shared" si="281"/>
        <v>85.927000000000007</v>
      </c>
      <c r="I171" s="19">
        <f t="shared" si="282"/>
        <v>773.34299999999996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19"/>
      <c r="CM171" s="19"/>
      <c r="CN171" s="19"/>
      <c r="CO171" s="156"/>
      <c r="CP171" s="19"/>
      <c r="CQ171" s="19"/>
      <c r="CR171" s="19"/>
      <c r="CS171" s="19"/>
      <c r="CT171" s="157"/>
      <c r="CU171" s="19"/>
      <c r="CV171" s="19">
        <f>ROUND((I171/5/365*17),2)</f>
        <v>7.2</v>
      </c>
      <c r="CW171" s="21"/>
      <c r="CX171" s="21"/>
      <c r="CY171" s="21"/>
      <c r="CZ171" s="21"/>
      <c r="DA171" s="21"/>
      <c r="DB171" s="93">
        <f t="shared" si="283"/>
        <v>7.2</v>
      </c>
      <c r="DC171" s="19">
        <f t="shared" si="284"/>
        <v>7.2</v>
      </c>
      <c r="DD171" s="19">
        <f t="shared" si="285"/>
        <v>852.06999999999994</v>
      </c>
    </row>
    <row r="172" spans="2:108" ht="16.5" x14ac:dyDescent="0.2">
      <c r="B172" s="31">
        <v>42930</v>
      </c>
      <c r="C172" s="39" t="s">
        <v>435</v>
      </c>
      <c r="D172" s="39" t="s">
        <v>438</v>
      </c>
      <c r="E172" s="33" t="s">
        <v>178</v>
      </c>
      <c r="F172" s="30" t="s">
        <v>439</v>
      </c>
      <c r="G172" s="44">
        <v>859.27</v>
      </c>
      <c r="H172" s="19">
        <f t="shared" si="281"/>
        <v>85.927000000000007</v>
      </c>
      <c r="I172" s="19">
        <f t="shared" si="282"/>
        <v>773.34299999999996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19"/>
      <c r="CM172" s="19"/>
      <c r="CN172" s="19"/>
      <c r="CO172" s="156"/>
      <c r="CP172" s="19"/>
      <c r="CQ172" s="19"/>
      <c r="CR172" s="19"/>
      <c r="CS172" s="19"/>
      <c r="CT172" s="157"/>
      <c r="CU172" s="19"/>
      <c r="CV172" s="19">
        <f t="shared" ref="CV172:CV185" si="288">ROUND((I172/5/365*17),2)</f>
        <v>7.2</v>
      </c>
      <c r="CW172" s="21"/>
      <c r="CX172" s="21"/>
      <c r="CY172" s="21"/>
      <c r="CZ172" s="21"/>
      <c r="DA172" s="21"/>
      <c r="DB172" s="93">
        <f t="shared" si="283"/>
        <v>7.2</v>
      </c>
      <c r="DC172" s="19">
        <f t="shared" si="284"/>
        <v>7.2</v>
      </c>
      <c r="DD172" s="19">
        <f t="shared" si="285"/>
        <v>852.06999999999994</v>
      </c>
    </row>
    <row r="173" spans="2:108" ht="16.5" x14ac:dyDescent="0.2">
      <c r="B173" s="31">
        <v>42930</v>
      </c>
      <c r="C173" s="39" t="s">
        <v>435</v>
      </c>
      <c r="D173" s="39" t="s">
        <v>440</v>
      </c>
      <c r="E173" s="33" t="s">
        <v>337</v>
      </c>
      <c r="F173" s="30" t="s">
        <v>441</v>
      </c>
      <c r="G173" s="44">
        <v>859.27</v>
      </c>
      <c r="H173" s="19">
        <f t="shared" si="281"/>
        <v>85.927000000000007</v>
      </c>
      <c r="I173" s="19">
        <f t="shared" si="282"/>
        <v>773.34299999999996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19"/>
      <c r="CM173" s="19"/>
      <c r="CN173" s="19"/>
      <c r="CO173" s="156"/>
      <c r="CP173" s="19"/>
      <c r="CQ173" s="19"/>
      <c r="CR173" s="19"/>
      <c r="CS173" s="19"/>
      <c r="CT173" s="157"/>
      <c r="CU173" s="19"/>
      <c r="CV173" s="19">
        <f t="shared" si="288"/>
        <v>7.2</v>
      </c>
      <c r="CW173" s="21"/>
      <c r="CX173" s="21"/>
      <c r="CY173" s="21"/>
      <c r="CZ173" s="21"/>
      <c r="DA173" s="21"/>
      <c r="DB173" s="93">
        <f t="shared" si="283"/>
        <v>7.2</v>
      </c>
      <c r="DC173" s="19">
        <f t="shared" si="284"/>
        <v>7.2</v>
      </c>
      <c r="DD173" s="19">
        <f t="shared" si="285"/>
        <v>852.06999999999994</v>
      </c>
    </row>
    <row r="174" spans="2:108" ht="16.5" x14ac:dyDescent="0.2">
      <c r="B174" s="31">
        <v>42930</v>
      </c>
      <c r="C174" s="39" t="s">
        <v>435</v>
      </c>
      <c r="D174" s="39" t="s">
        <v>442</v>
      </c>
      <c r="E174" s="33" t="s">
        <v>340</v>
      </c>
      <c r="F174" s="30" t="s">
        <v>443</v>
      </c>
      <c r="G174" s="44">
        <v>859.27</v>
      </c>
      <c r="H174" s="19">
        <f t="shared" si="281"/>
        <v>85.927000000000007</v>
      </c>
      <c r="I174" s="19">
        <f t="shared" si="282"/>
        <v>773.34299999999996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19"/>
      <c r="CM174" s="19"/>
      <c r="CN174" s="19"/>
      <c r="CO174" s="156"/>
      <c r="CP174" s="19"/>
      <c r="CQ174" s="19"/>
      <c r="CR174" s="19"/>
      <c r="CS174" s="19"/>
      <c r="CT174" s="157"/>
      <c r="CU174" s="19"/>
      <c r="CV174" s="19">
        <f t="shared" si="288"/>
        <v>7.2</v>
      </c>
      <c r="CW174" s="21"/>
      <c r="CX174" s="21"/>
      <c r="CY174" s="21"/>
      <c r="CZ174" s="21"/>
      <c r="DA174" s="21"/>
      <c r="DB174" s="93">
        <f t="shared" si="283"/>
        <v>7.2</v>
      </c>
      <c r="DC174" s="19">
        <f t="shared" si="284"/>
        <v>7.2</v>
      </c>
      <c r="DD174" s="19">
        <f t="shared" si="285"/>
        <v>852.06999999999994</v>
      </c>
    </row>
    <row r="175" spans="2:108" ht="16.5" x14ac:dyDescent="0.2">
      <c r="B175" s="31">
        <v>42930</v>
      </c>
      <c r="C175" s="39" t="s">
        <v>435</v>
      </c>
      <c r="D175" s="39" t="s">
        <v>444</v>
      </c>
      <c r="E175" s="33" t="s">
        <v>343</v>
      </c>
      <c r="F175" s="30" t="s">
        <v>445</v>
      </c>
      <c r="G175" s="44">
        <v>859.27</v>
      </c>
      <c r="H175" s="19">
        <f t="shared" si="281"/>
        <v>85.927000000000007</v>
      </c>
      <c r="I175" s="19">
        <f t="shared" si="282"/>
        <v>773.34299999999996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19"/>
      <c r="CM175" s="19"/>
      <c r="CN175" s="19"/>
      <c r="CO175" s="156"/>
      <c r="CP175" s="19"/>
      <c r="CQ175" s="19"/>
      <c r="CR175" s="19"/>
      <c r="CS175" s="19"/>
      <c r="CT175" s="157"/>
      <c r="CU175" s="19"/>
      <c r="CV175" s="19">
        <f t="shared" si="288"/>
        <v>7.2</v>
      </c>
      <c r="CW175" s="21"/>
      <c r="CX175" s="21"/>
      <c r="CY175" s="21"/>
      <c r="CZ175" s="21"/>
      <c r="DA175" s="21"/>
      <c r="DB175" s="93">
        <f t="shared" si="283"/>
        <v>7.2</v>
      </c>
      <c r="DC175" s="19">
        <f t="shared" si="284"/>
        <v>7.2</v>
      </c>
      <c r="DD175" s="19">
        <f t="shared" si="285"/>
        <v>852.06999999999994</v>
      </c>
    </row>
    <row r="176" spans="2:108" ht="16.5" x14ac:dyDescent="0.2">
      <c r="B176" s="31">
        <v>42930</v>
      </c>
      <c r="C176" s="39" t="s">
        <v>435</v>
      </c>
      <c r="D176" s="39" t="s">
        <v>446</v>
      </c>
      <c r="E176" s="33" t="s">
        <v>222</v>
      </c>
      <c r="F176" s="30" t="s">
        <v>447</v>
      </c>
      <c r="G176" s="44">
        <v>859.27</v>
      </c>
      <c r="H176" s="19">
        <f t="shared" si="281"/>
        <v>85.927000000000007</v>
      </c>
      <c r="I176" s="19">
        <f t="shared" si="282"/>
        <v>773.34299999999996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19"/>
      <c r="CM176" s="19"/>
      <c r="CN176" s="19"/>
      <c r="CO176" s="156"/>
      <c r="CP176" s="19"/>
      <c r="CQ176" s="19"/>
      <c r="CR176" s="19"/>
      <c r="CS176" s="19"/>
      <c r="CT176" s="157"/>
      <c r="CU176" s="19"/>
      <c r="CV176" s="19">
        <f t="shared" si="288"/>
        <v>7.2</v>
      </c>
      <c r="CW176" s="21"/>
      <c r="CX176" s="21"/>
      <c r="CY176" s="21"/>
      <c r="CZ176" s="21"/>
      <c r="DA176" s="21"/>
      <c r="DB176" s="93">
        <f t="shared" si="283"/>
        <v>7.2</v>
      </c>
      <c r="DC176" s="19">
        <f t="shared" si="284"/>
        <v>7.2</v>
      </c>
      <c r="DD176" s="19">
        <f t="shared" si="285"/>
        <v>852.06999999999994</v>
      </c>
    </row>
    <row r="177" spans="2:108" ht="16.5" x14ac:dyDescent="0.2">
      <c r="B177" s="31">
        <v>42930</v>
      </c>
      <c r="C177" s="39" t="s">
        <v>435</v>
      </c>
      <c r="D177" s="39" t="s">
        <v>448</v>
      </c>
      <c r="E177" s="33" t="s">
        <v>110</v>
      </c>
      <c r="F177" s="30" t="s">
        <v>449</v>
      </c>
      <c r="G177" s="44">
        <v>859.27</v>
      </c>
      <c r="H177" s="19">
        <f t="shared" si="281"/>
        <v>85.927000000000007</v>
      </c>
      <c r="I177" s="19">
        <f t="shared" si="282"/>
        <v>773.34299999999996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19"/>
      <c r="CM177" s="19"/>
      <c r="CN177" s="19"/>
      <c r="CO177" s="156"/>
      <c r="CP177" s="19"/>
      <c r="CQ177" s="19"/>
      <c r="CR177" s="19"/>
      <c r="CS177" s="19"/>
      <c r="CT177" s="157"/>
      <c r="CU177" s="19"/>
      <c r="CV177" s="19">
        <f t="shared" si="288"/>
        <v>7.2</v>
      </c>
      <c r="CW177" s="21"/>
      <c r="CX177" s="21"/>
      <c r="CY177" s="21"/>
      <c r="CZ177" s="21"/>
      <c r="DA177" s="21"/>
      <c r="DB177" s="93">
        <f t="shared" si="283"/>
        <v>7.2</v>
      </c>
      <c r="DC177" s="19">
        <f t="shared" si="284"/>
        <v>7.2</v>
      </c>
      <c r="DD177" s="19">
        <f t="shared" si="285"/>
        <v>852.06999999999994</v>
      </c>
    </row>
    <row r="178" spans="2:108" ht="16.5" x14ac:dyDescent="0.2">
      <c r="B178" s="31">
        <v>42930</v>
      </c>
      <c r="C178" s="39" t="s">
        <v>435</v>
      </c>
      <c r="D178" s="39" t="s">
        <v>450</v>
      </c>
      <c r="E178" s="33" t="s">
        <v>172</v>
      </c>
      <c r="F178" s="30" t="s">
        <v>451</v>
      </c>
      <c r="G178" s="44">
        <v>859.27</v>
      </c>
      <c r="H178" s="19">
        <f t="shared" si="281"/>
        <v>85.927000000000007</v>
      </c>
      <c r="I178" s="19">
        <f t="shared" si="282"/>
        <v>773.34299999999996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19"/>
      <c r="CM178" s="19"/>
      <c r="CN178" s="19"/>
      <c r="CO178" s="156"/>
      <c r="CP178" s="19"/>
      <c r="CQ178" s="19"/>
      <c r="CR178" s="19"/>
      <c r="CS178" s="19"/>
      <c r="CT178" s="157"/>
      <c r="CU178" s="19"/>
      <c r="CV178" s="19">
        <f t="shared" si="288"/>
        <v>7.2</v>
      </c>
      <c r="CW178" s="21"/>
      <c r="CX178" s="21"/>
      <c r="CY178" s="21"/>
      <c r="CZ178" s="21"/>
      <c r="DA178" s="21"/>
      <c r="DB178" s="93">
        <f t="shared" si="283"/>
        <v>7.2</v>
      </c>
      <c r="DC178" s="19">
        <f t="shared" si="284"/>
        <v>7.2</v>
      </c>
      <c r="DD178" s="19">
        <f t="shared" si="285"/>
        <v>852.06999999999994</v>
      </c>
    </row>
    <row r="179" spans="2:108" ht="16.5" x14ac:dyDescent="0.2">
      <c r="B179" s="31">
        <v>42930</v>
      </c>
      <c r="C179" s="39" t="s">
        <v>435</v>
      </c>
      <c r="D179" s="39" t="s">
        <v>452</v>
      </c>
      <c r="E179" s="33" t="s">
        <v>411</v>
      </c>
      <c r="F179" s="30" t="s">
        <v>453</v>
      </c>
      <c r="G179" s="44">
        <v>859.27</v>
      </c>
      <c r="H179" s="19">
        <f t="shared" si="281"/>
        <v>85.927000000000007</v>
      </c>
      <c r="I179" s="19">
        <f t="shared" si="282"/>
        <v>773.34299999999996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19"/>
      <c r="CM179" s="19"/>
      <c r="CN179" s="19"/>
      <c r="CO179" s="156"/>
      <c r="CP179" s="19"/>
      <c r="CQ179" s="19"/>
      <c r="CR179" s="19"/>
      <c r="CS179" s="19"/>
      <c r="CT179" s="157"/>
      <c r="CU179" s="19"/>
      <c r="CV179" s="19">
        <f t="shared" si="288"/>
        <v>7.2</v>
      </c>
      <c r="CW179" s="21"/>
      <c r="CX179" s="21"/>
      <c r="CY179" s="21"/>
      <c r="CZ179" s="21"/>
      <c r="DA179" s="21"/>
      <c r="DB179" s="93">
        <f t="shared" si="283"/>
        <v>7.2</v>
      </c>
      <c r="DC179" s="19">
        <f t="shared" si="284"/>
        <v>7.2</v>
      </c>
      <c r="DD179" s="19">
        <f t="shared" si="285"/>
        <v>852.06999999999994</v>
      </c>
    </row>
    <row r="180" spans="2:108" ht="16.5" x14ac:dyDescent="0.2">
      <c r="B180" s="31">
        <v>42930</v>
      </c>
      <c r="C180" s="39" t="s">
        <v>435</v>
      </c>
      <c r="D180" s="39" t="s">
        <v>454</v>
      </c>
      <c r="E180" s="33" t="s">
        <v>374</v>
      </c>
      <c r="F180" s="30" t="s">
        <v>455</v>
      </c>
      <c r="G180" s="44">
        <v>859.27</v>
      </c>
      <c r="H180" s="19">
        <f t="shared" si="281"/>
        <v>85.927000000000007</v>
      </c>
      <c r="I180" s="19">
        <f t="shared" si="282"/>
        <v>773.34299999999996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19"/>
      <c r="CM180" s="19"/>
      <c r="CN180" s="19"/>
      <c r="CO180" s="156"/>
      <c r="CP180" s="19"/>
      <c r="CQ180" s="19"/>
      <c r="CR180" s="19"/>
      <c r="CS180" s="19"/>
      <c r="CT180" s="157"/>
      <c r="CU180" s="19"/>
      <c r="CV180" s="19">
        <f t="shared" si="288"/>
        <v>7.2</v>
      </c>
      <c r="CW180" s="21"/>
      <c r="CX180" s="21"/>
      <c r="CY180" s="21"/>
      <c r="CZ180" s="21"/>
      <c r="DA180" s="21"/>
      <c r="DB180" s="93">
        <f t="shared" si="283"/>
        <v>7.2</v>
      </c>
      <c r="DC180" s="19">
        <f t="shared" si="284"/>
        <v>7.2</v>
      </c>
      <c r="DD180" s="19">
        <f t="shared" si="285"/>
        <v>852.06999999999994</v>
      </c>
    </row>
    <row r="181" spans="2:108" ht="16.5" x14ac:dyDescent="0.2">
      <c r="B181" s="31">
        <v>42930</v>
      </c>
      <c r="C181" s="39" t="s">
        <v>435</v>
      </c>
      <c r="D181" s="39" t="s">
        <v>456</v>
      </c>
      <c r="E181" s="33" t="s">
        <v>181</v>
      </c>
      <c r="F181" s="30" t="s">
        <v>457</v>
      </c>
      <c r="G181" s="44">
        <v>859.27</v>
      </c>
      <c r="H181" s="19">
        <f t="shared" si="281"/>
        <v>85.927000000000007</v>
      </c>
      <c r="I181" s="19">
        <f t="shared" si="282"/>
        <v>773.34299999999996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19"/>
      <c r="CM181" s="19"/>
      <c r="CN181" s="19"/>
      <c r="CO181" s="156"/>
      <c r="CP181" s="19"/>
      <c r="CQ181" s="19"/>
      <c r="CR181" s="19"/>
      <c r="CS181" s="19"/>
      <c r="CT181" s="157"/>
      <c r="CU181" s="19"/>
      <c r="CV181" s="19">
        <f t="shared" si="288"/>
        <v>7.2</v>
      </c>
      <c r="CW181" s="21"/>
      <c r="CX181" s="21"/>
      <c r="CY181" s="21"/>
      <c r="CZ181" s="21"/>
      <c r="DA181" s="21"/>
      <c r="DB181" s="93">
        <f t="shared" si="283"/>
        <v>7.2</v>
      </c>
      <c r="DC181" s="19">
        <f t="shared" si="284"/>
        <v>7.2</v>
      </c>
      <c r="DD181" s="19">
        <f t="shared" si="285"/>
        <v>852.06999999999994</v>
      </c>
    </row>
    <row r="182" spans="2:108" ht="16.5" x14ac:dyDescent="0.2">
      <c r="B182" s="31">
        <v>42930</v>
      </c>
      <c r="C182" s="39" t="s">
        <v>435</v>
      </c>
      <c r="D182" s="39" t="s">
        <v>458</v>
      </c>
      <c r="E182" s="33" t="s">
        <v>184</v>
      </c>
      <c r="F182" s="30" t="s">
        <v>459</v>
      </c>
      <c r="G182" s="44">
        <v>859.27</v>
      </c>
      <c r="H182" s="19">
        <f t="shared" si="281"/>
        <v>85.927000000000007</v>
      </c>
      <c r="I182" s="19">
        <f t="shared" si="282"/>
        <v>773.34299999999996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19"/>
      <c r="CM182" s="19"/>
      <c r="CN182" s="19"/>
      <c r="CO182" s="156"/>
      <c r="CP182" s="19"/>
      <c r="CQ182" s="19"/>
      <c r="CR182" s="19"/>
      <c r="CS182" s="19"/>
      <c r="CT182" s="157"/>
      <c r="CU182" s="19"/>
      <c r="CV182" s="19">
        <f t="shared" si="288"/>
        <v>7.2</v>
      </c>
      <c r="CW182" s="21"/>
      <c r="CX182" s="21"/>
      <c r="CY182" s="21"/>
      <c r="CZ182" s="21"/>
      <c r="DA182" s="21"/>
      <c r="DB182" s="93">
        <f t="shared" si="283"/>
        <v>7.2</v>
      </c>
      <c r="DC182" s="19">
        <f t="shared" si="284"/>
        <v>7.2</v>
      </c>
      <c r="DD182" s="19">
        <f t="shared" si="285"/>
        <v>852.06999999999994</v>
      </c>
    </row>
    <row r="183" spans="2:108" ht="16.5" x14ac:dyDescent="0.2">
      <c r="B183" s="31">
        <v>42930</v>
      </c>
      <c r="C183" s="39" t="s">
        <v>435</v>
      </c>
      <c r="D183" s="39" t="s">
        <v>460</v>
      </c>
      <c r="E183" s="33" t="s">
        <v>113</v>
      </c>
      <c r="F183" s="30" t="s">
        <v>461</v>
      </c>
      <c r="G183" s="44">
        <v>859.27</v>
      </c>
      <c r="H183" s="19">
        <f t="shared" si="281"/>
        <v>85.927000000000007</v>
      </c>
      <c r="I183" s="19">
        <f t="shared" si="282"/>
        <v>773.34299999999996</v>
      </c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19"/>
      <c r="CM183" s="19"/>
      <c r="CN183" s="19"/>
      <c r="CO183" s="156"/>
      <c r="CP183" s="19"/>
      <c r="CQ183" s="19"/>
      <c r="CR183" s="19"/>
      <c r="CS183" s="19"/>
      <c r="CT183" s="157"/>
      <c r="CU183" s="19"/>
      <c r="CV183" s="19">
        <f t="shared" si="288"/>
        <v>7.2</v>
      </c>
      <c r="CW183" s="21"/>
      <c r="CX183" s="21"/>
      <c r="CY183" s="21"/>
      <c r="CZ183" s="21"/>
      <c r="DA183" s="21"/>
      <c r="DB183" s="93">
        <f t="shared" si="283"/>
        <v>7.2</v>
      </c>
      <c r="DC183" s="19">
        <f t="shared" si="284"/>
        <v>7.2</v>
      </c>
      <c r="DD183" s="19">
        <f t="shared" si="285"/>
        <v>852.06999999999994</v>
      </c>
    </row>
    <row r="184" spans="2:108" ht="16.5" x14ac:dyDescent="0.2">
      <c r="B184" s="31">
        <v>42930</v>
      </c>
      <c r="C184" s="39" t="s">
        <v>435</v>
      </c>
      <c r="D184" s="39" t="s">
        <v>462</v>
      </c>
      <c r="E184" s="33" t="s">
        <v>175</v>
      </c>
      <c r="F184" s="30" t="s">
        <v>463</v>
      </c>
      <c r="G184" s="44">
        <v>859.27</v>
      </c>
      <c r="H184" s="19">
        <f t="shared" si="281"/>
        <v>85.927000000000007</v>
      </c>
      <c r="I184" s="19">
        <f t="shared" si="282"/>
        <v>773.34299999999996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19"/>
      <c r="CM184" s="19"/>
      <c r="CN184" s="19"/>
      <c r="CO184" s="156"/>
      <c r="CP184" s="19"/>
      <c r="CQ184" s="19"/>
      <c r="CR184" s="19"/>
      <c r="CS184" s="19"/>
      <c r="CT184" s="157"/>
      <c r="CU184" s="19"/>
      <c r="CV184" s="19">
        <f t="shared" si="288"/>
        <v>7.2</v>
      </c>
      <c r="CW184" s="21"/>
      <c r="CX184" s="21"/>
      <c r="CY184" s="21"/>
      <c r="CZ184" s="21"/>
      <c r="DA184" s="21"/>
      <c r="DB184" s="93">
        <f t="shared" si="283"/>
        <v>7.2</v>
      </c>
      <c r="DC184" s="19">
        <f t="shared" si="284"/>
        <v>7.2</v>
      </c>
      <c r="DD184" s="19">
        <f t="shared" si="285"/>
        <v>852.06999999999994</v>
      </c>
    </row>
    <row r="185" spans="2:108" ht="16.5" x14ac:dyDescent="0.2">
      <c r="B185" s="31">
        <v>42930</v>
      </c>
      <c r="C185" s="39" t="s">
        <v>435</v>
      </c>
      <c r="D185" s="39" t="s">
        <v>464</v>
      </c>
      <c r="E185" s="33" t="s">
        <v>383</v>
      </c>
      <c r="F185" s="30" t="s">
        <v>465</v>
      </c>
      <c r="G185" s="44">
        <v>859.27</v>
      </c>
      <c r="H185" s="19">
        <f t="shared" si="281"/>
        <v>85.927000000000007</v>
      </c>
      <c r="I185" s="19">
        <f t="shared" si="282"/>
        <v>773.34299999999996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19"/>
      <c r="CM185" s="19"/>
      <c r="CN185" s="19"/>
      <c r="CO185" s="156"/>
      <c r="CP185" s="19"/>
      <c r="CQ185" s="19"/>
      <c r="CR185" s="19"/>
      <c r="CS185" s="19"/>
      <c r="CT185" s="157"/>
      <c r="CU185" s="19"/>
      <c r="CV185" s="19">
        <f t="shared" si="288"/>
        <v>7.2</v>
      </c>
      <c r="CW185" s="21"/>
      <c r="CX185" s="21"/>
      <c r="CY185" s="21"/>
      <c r="CZ185" s="21"/>
      <c r="DA185" s="21"/>
      <c r="DB185" s="93">
        <f t="shared" si="283"/>
        <v>7.2</v>
      </c>
      <c r="DC185" s="19">
        <f t="shared" si="284"/>
        <v>7.2</v>
      </c>
      <c r="DD185" s="19">
        <f t="shared" si="285"/>
        <v>852.06999999999994</v>
      </c>
    </row>
    <row r="186" spans="2:108" x14ac:dyDescent="0.2">
      <c r="B186" s="68" t="s">
        <v>466</v>
      </c>
      <c r="C186" s="69"/>
      <c r="D186" s="69"/>
      <c r="E186" s="70"/>
      <c r="F186" s="70"/>
      <c r="G186" s="165">
        <f>SUM(G94:G185)</f>
        <v>259479.22999999981</v>
      </c>
      <c r="H186" s="165">
        <f>SUM(H94:H185)</f>
        <v>25947.922999999995</v>
      </c>
      <c r="I186" s="165">
        <f>SUM(I94:I185)</f>
        <v>233531.30699999986</v>
      </c>
      <c r="J186" s="166">
        <f>SUM('[1]YA DEPRECIADOS ENERO-2017'!J157:J159)</f>
        <v>0</v>
      </c>
      <c r="K186" s="166">
        <f>SUM('[1]YA DEPRECIADOS ENERO-2017'!K157:K159)</f>
        <v>0</v>
      </c>
      <c r="L186" s="166">
        <f>SUM('[1]YA DEPRECIADOS ENERO-2017'!L157:L159)</f>
        <v>0</v>
      </c>
      <c r="M186" s="166">
        <f>SUM('[1]YA DEPRECIADOS ENERO-2017'!M157:M159)</f>
        <v>0</v>
      </c>
      <c r="N186" s="166">
        <f>SUM('[1]YA DEPRECIADOS ENERO-2017'!N157:N159)</f>
        <v>0</v>
      </c>
      <c r="O186" s="166">
        <f>SUM('[1]YA DEPRECIADOS ENERO-2017'!O157:O159)</f>
        <v>0</v>
      </c>
      <c r="P186" s="166">
        <f>SUM('[1]YA DEPRECIADOS ENERO-2017'!P157:P159)</f>
        <v>0</v>
      </c>
      <c r="Q186" s="166">
        <f>SUM('[1]YA DEPRECIADOS ENERO-2017'!Q157:Q159)</f>
        <v>0</v>
      </c>
      <c r="R186" s="166">
        <f>SUM('[1]YA DEPRECIADOS ENERO-2017'!R157:R159)</f>
        <v>0</v>
      </c>
      <c r="S186" s="166">
        <f>SUM('[1]YA DEPRECIADOS JULIO-13'!R109:R123)</f>
        <v>0</v>
      </c>
      <c r="T186" s="166" t="e">
        <f>SUM(#REF!)</f>
        <v>#REF!</v>
      </c>
      <c r="U186" s="166" t="e">
        <f>SUM(#REF!)</f>
        <v>#REF!</v>
      </c>
      <c r="V186" s="166">
        <f>SUM('[1]YA DEPRECIADOS ENERO-2017'!V157:V159)</f>
        <v>8.52</v>
      </c>
      <c r="W186" s="166">
        <f>SUM(W94:W112)</f>
        <v>0</v>
      </c>
      <c r="X186" s="166">
        <f t="shared" ref="X186:AD186" si="289">SUM(X94:X94)</f>
        <v>0</v>
      </c>
      <c r="Y186" s="166">
        <f t="shared" si="289"/>
        <v>0</v>
      </c>
      <c r="Z186" s="166">
        <f t="shared" si="289"/>
        <v>0</v>
      </c>
      <c r="AA186" s="166">
        <f t="shared" si="289"/>
        <v>0</v>
      </c>
      <c r="AB186" s="166">
        <f t="shared" si="289"/>
        <v>0</v>
      </c>
      <c r="AC186" s="166">
        <f t="shared" si="289"/>
        <v>0</v>
      </c>
      <c r="AD186" s="166">
        <f t="shared" si="289"/>
        <v>0</v>
      </c>
      <c r="AE186" s="166">
        <f>SUM(AE94:AE102)</f>
        <v>46.16</v>
      </c>
      <c r="AF186" s="166">
        <f>SUM(AF94:AF105)</f>
        <v>215.12000000000003</v>
      </c>
      <c r="AG186" s="166">
        <f>SUM(AG94:AG105)</f>
        <v>323.71999999999997</v>
      </c>
      <c r="AH186" s="166">
        <f>SUM(AH94:AH111)</f>
        <v>313.28000000000003</v>
      </c>
      <c r="AI186" s="166">
        <f>SUM(AI94:AI112)</f>
        <v>418.58999999999986</v>
      </c>
      <c r="AJ186" s="166">
        <f>SUM(AJ94:AJ112)</f>
        <v>1198.8300000000004</v>
      </c>
      <c r="AK186" s="166">
        <f>SUM(AK94:AK125)</f>
        <v>1316.8700000000003</v>
      </c>
      <c r="AL186" s="166">
        <f t="shared" ref="AL186:AS186" si="290">SUM(AL94:AL112)</f>
        <v>588.47</v>
      </c>
      <c r="AM186" s="166">
        <f t="shared" si="290"/>
        <v>531.55999999999995</v>
      </c>
      <c r="AN186" s="166">
        <f t="shared" si="290"/>
        <v>588.47</v>
      </c>
      <c r="AO186" s="166">
        <f t="shared" si="290"/>
        <v>569.4899999999999</v>
      </c>
      <c r="AP186" s="166">
        <f t="shared" si="290"/>
        <v>588.47</v>
      </c>
      <c r="AQ186" s="166">
        <f t="shared" si="290"/>
        <v>569.4899999999999</v>
      </c>
      <c r="AR186" s="166">
        <f t="shared" si="290"/>
        <v>588.47</v>
      </c>
      <c r="AS186" s="166">
        <f t="shared" si="290"/>
        <v>588.47</v>
      </c>
      <c r="AT186" s="166">
        <f>SUM(AT94:AT118)</f>
        <v>609.04999999999995</v>
      </c>
      <c r="AU186" s="166">
        <f>SUM(AU94:AU118)</f>
        <v>722.2800000000002</v>
      </c>
      <c r="AV186" s="166">
        <f>SUM(AV94:AV118)</f>
        <v>698.97999999999979</v>
      </c>
      <c r="AW186" s="166">
        <f>SUM(AW94:AW125)</f>
        <v>1409.6200000000003</v>
      </c>
      <c r="AX186" s="166">
        <f>SUM(AX94:AX125)</f>
        <v>8052.819999999997</v>
      </c>
      <c r="AY186" s="166">
        <f>SUM(AY94:AY127)</f>
        <v>9369.6899999999987</v>
      </c>
      <c r="AZ186" s="166">
        <f>SUM(AZ94:AZ125)</f>
        <v>2659.3199999999997</v>
      </c>
      <c r="BA186" s="166">
        <f>SUM(BA94:BA125)</f>
        <v>2401.9799999999996</v>
      </c>
      <c r="BB186" s="166">
        <f>SUM(BB94:BB126)</f>
        <v>2660.7999999999997</v>
      </c>
      <c r="BC186" s="166">
        <f t="shared" ref="BC186:BI186" si="291">SUM(BC94:BC127)</f>
        <v>2592.6299999999992</v>
      </c>
      <c r="BD186" s="166">
        <f t="shared" si="291"/>
        <v>2679.9599999999996</v>
      </c>
      <c r="BE186" s="166">
        <f t="shared" si="291"/>
        <v>2593.5199999999995</v>
      </c>
      <c r="BF186" s="166">
        <f t="shared" si="291"/>
        <v>2679.9599999999996</v>
      </c>
      <c r="BG186" s="166">
        <f t="shared" si="291"/>
        <v>2679.9599999999996</v>
      </c>
      <c r="BH186" s="166">
        <f t="shared" si="291"/>
        <v>2593.5199999999995</v>
      </c>
      <c r="BI186" s="166">
        <f t="shared" si="291"/>
        <v>2679.9599999999996</v>
      </c>
      <c r="BJ186" s="166">
        <f>SUM(BJ94:BJ135)</f>
        <v>2624.5399999999995</v>
      </c>
      <c r="BK186" s="166">
        <f>SUM(BK94:BK135)</f>
        <v>2792.5899999999988</v>
      </c>
      <c r="BL186" s="166">
        <f>SUM(BL94:BL135)</f>
        <v>31638.739999999994</v>
      </c>
      <c r="BM186" s="166">
        <f>SUM(BM94:BM135)</f>
        <v>41008.430000000037</v>
      </c>
      <c r="BN186" s="166">
        <f>SUM(BN94:BN137)</f>
        <v>2827.22</v>
      </c>
      <c r="BO186" s="166">
        <f>SUM(BO94:BO137)</f>
        <v>2763.9499999999989</v>
      </c>
      <c r="BP186" s="166">
        <f>SUM(BP94:BP137)</f>
        <v>3171.7899999999995</v>
      </c>
      <c r="BQ186" s="166">
        <f>SUM(BQ94:BQ137)</f>
        <v>3069.4699999999993</v>
      </c>
      <c r="BR186" s="166">
        <f>SUM(BR94:BR137)</f>
        <v>3171.7899999999995</v>
      </c>
      <c r="BS186" s="166">
        <f>SUM(BS94:BS149)</f>
        <v>3228.3499999999967</v>
      </c>
      <c r="BT186" s="166">
        <f>SUM(BT94:BT149)</f>
        <v>3395.5900000000006</v>
      </c>
      <c r="BU186" s="166">
        <f>SUM(BU94:BU149)</f>
        <v>3395.5900000000006</v>
      </c>
      <c r="BV186" s="166">
        <f>SUM(BV94:BV152)</f>
        <v>3294.860000000001</v>
      </c>
      <c r="BW186" s="166">
        <f t="shared" ref="BW186:CK186" si="292">SUM(BW94:BW153)</f>
        <v>3434.4700000000007</v>
      </c>
      <c r="BX186" s="166">
        <f t="shared" si="292"/>
        <v>3335.2100000000014</v>
      </c>
      <c r="BY186" s="166">
        <f t="shared" si="292"/>
        <v>3447.6900000000005</v>
      </c>
      <c r="BZ186" s="166">
        <f t="shared" si="292"/>
        <v>38535.980000000032</v>
      </c>
      <c r="CA186" s="166">
        <f t="shared" si="292"/>
        <v>79544.41</v>
      </c>
      <c r="CB186" s="166">
        <f t="shared" si="292"/>
        <v>3447.6900000000005</v>
      </c>
      <c r="CC186" s="166">
        <f t="shared" si="292"/>
        <v>3225.2499999999968</v>
      </c>
      <c r="CD186" s="166">
        <f t="shared" si="292"/>
        <v>3447.6900000000005</v>
      </c>
      <c r="CE186" s="166">
        <f t="shared" si="292"/>
        <v>3336.4900000000016</v>
      </c>
      <c r="CF186" s="166">
        <f t="shared" si="292"/>
        <v>3447.6900000000005</v>
      </c>
      <c r="CG186" s="166">
        <f t="shared" si="292"/>
        <v>3336.4900000000016</v>
      </c>
      <c r="CH186" s="166">
        <f t="shared" si="292"/>
        <v>3447.6900000000005</v>
      </c>
      <c r="CI186" s="166">
        <f t="shared" si="292"/>
        <v>3447.6900000000005</v>
      </c>
      <c r="CJ186" s="166">
        <f t="shared" si="292"/>
        <v>3336.4900000000016</v>
      </c>
      <c r="CK186" s="166">
        <f t="shared" si="292"/>
        <v>3447.6900000000005</v>
      </c>
      <c r="CL186" s="166">
        <f t="shared" ref="CL186:CS186" si="293">SUM(CL94:CL159)</f>
        <v>3368.340000000002</v>
      </c>
      <c r="CM186" s="166">
        <f t="shared" si="293"/>
        <v>3535.0700000000011</v>
      </c>
      <c r="CN186" s="166">
        <f t="shared" si="293"/>
        <v>40824.26999999996</v>
      </c>
      <c r="CO186" s="166">
        <f t="shared" si="293"/>
        <v>120368.67999999995</v>
      </c>
      <c r="CP186" s="166">
        <f t="shared" si="293"/>
        <v>3568.2100000000009</v>
      </c>
      <c r="CQ186" s="166">
        <f t="shared" si="293"/>
        <v>3222.9199999999978</v>
      </c>
      <c r="CR186" s="166">
        <f t="shared" si="293"/>
        <v>3568.2100000000009</v>
      </c>
      <c r="CS186" s="166">
        <f t="shared" si="293"/>
        <v>3453.1100000000019</v>
      </c>
      <c r="CT186" s="166">
        <f>SUM(CT94:CT166)</f>
        <v>3568.2100000000009</v>
      </c>
      <c r="CU186" s="166">
        <f>SUM(CU94:CU166)</f>
        <v>3516.820000000002</v>
      </c>
      <c r="CV186" s="165">
        <f>SUM(CV94:CV185)</f>
        <v>3868.0299999999988</v>
      </c>
      <c r="CW186" s="26"/>
      <c r="CX186" s="26"/>
      <c r="CY186" s="26"/>
      <c r="CZ186" s="26"/>
      <c r="DA186" s="26"/>
      <c r="DB186" s="165">
        <f>SUM(DB94:DB185)</f>
        <v>24765.509999999991</v>
      </c>
      <c r="DC186" s="165">
        <f>SUM(DC94:DC185)</f>
        <v>145134.19000000015</v>
      </c>
      <c r="DD186" s="165">
        <f>SUM(DD94:DD185)</f>
        <v>114345.0400000001</v>
      </c>
    </row>
    <row r="187" spans="2:108" x14ac:dyDescent="0.2">
      <c r="B187" s="119" t="s">
        <v>10</v>
      </c>
      <c r="C187" s="120"/>
      <c r="D187" s="120"/>
      <c r="E187" s="120"/>
      <c r="F187" s="120"/>
      <c r="G187" s="165">
        <f>SUM(G25+G31+G92+G186)</f>
        <v>2170378.8071428575</v>
      </c>
      <c r="H187" s="165">
        <f>SUM(H25+H31+H92+H186)</f>
        <v>217037.90499999997</v>
      </c>
      <c r="I187" s="165">
        <f>SUM(I25+I31+I92+I186)</f>
        <v>1953340.9264285713</v>
      </c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6"/>
      <c r="BQ187" s="166"/>
      <c r="BR187" s="166"/>
      <c r="BS187" s="166"/>
      <c r="BT187" s="166"/>
      <c r="BU187" s="166"/>
      <c r="BV187" s="166"/>
      <c r="BW187" s="166"/>
      <c r="BX187" s="166"/>
      <c r="BY187" s="166"/>
      <c r="BZ187" s="166"/>
      <c r="CA187" s="166"/>
      <c r="CB187" s="166"/>
      <c r="CC187" s="166"/>
      <c r="CD187" s="166"/>
      <c r="CE187" s="166"/>
      <c r="CF187" s="166"/>
      <c r="CG187" s="166"/>
      <c r="CH187" s="166"/>
      <c r="CI187" s="166"/>
      <c r="CJ187" s="166"/>
      <c r="CK187" s="166"/>
      <c r="CL187" s="166"/>
      <c r="CM187" s="166"/>
      <c r="CN187" s="166"/>
      <c r="CO187" s="166"/>
      <c r="CP187" s="166"/>
      <c r="CQ187" s="166"/>
      <c r="CR187" s="166"/>
      <c r="CS187" s="166"/>
      <c r="CT187" s="166"/>
      <c r="CU187" s="166"/>
      <c r="CV187" s="165">
        <f>SUM(CV25+CV31+CV92+CV186)</f>
        <v>12945.789999999997</v>
      </c>
      <c r="CW187" s="26"/>
      <c r="CX187" s="26"/>
      <c r="CY187" s="26"/>
      <c r="CZ187" s="26"/>
      <c r="DA187" s="26"/>
      <c r="DB187" s="165">
        <f>SUM(DB25+DB31+DB92+DB186)</f>
        <v>86701.080000000016</v>
      </c>
      <c r="DC187" s="165">
        <f>SUM(DC25+DC31+DC92+DC186)</f>
        <v>1099217.0100000002</v>
      </c>
      <c r="DD187" s="165">
        <f>SUM(DD25+DD31+DD92+DD186)</f>
        <v>1071161.7971428572</v>
      </c>
    </row>
    <row r="188" spans="2:108" ht="12.75" x14ac:dyDescent="0.2">
      <c r="B188" s="141" t="s">
        <v>467</v>
      </c>
      <c r="C188" s="141"/>
      <c r="D188" s="141"/>
      <c r="E188" s="141"/>
      <c r="F188" s="112"/>
      <c r="G188" s="113"/>
      <c r="H188" s="112"/>
      <c r="I188" s="113"/>
      <c r="J188" s="112"/>
      <c r="K188" s="113"/>
      <c r="L188" s="112"/>
      <c r="M188" s="113"/>
      <c r="N188" s="112"/>
      <c r="O188" s="113"/>
      <c r="P188" s="112"/>
      <c r="Q188" s="113"/>
      <c r="R188" s="112"/>
      <c r="S188" s="113"/>
      <c r="T188" s="112"/>
      <c r="U188" s="113"/>
      <c r="V188" s="112"/>
      <c r="W188" s="113"/>
      <c r="X188" s="112"/>
      <c r="Y188" s="113"/>
      <c r="Z188" s="112"/>
      <c r="AA188" s="113"/>
      <c r="AB188" s="112"/>
      <c r="AC188" s="113"/>
      <c r="AD188" s="112"/>
      <c r="AE188" s="113"/>
      <c r="AF188" s="112"/>
      <c r="AG188" s="113"/>
      <c r="AH188" s="112"/>
      <c r="AI188" s="113"/>
      <c r="AJ188" s="112"/>
      <c r="AK188" s="113"/>
      <c r="AL188" s="112"/>
      <c r="AM188" s="113"/>
      <c r="AN188" s="112"/>
      <c r="AO188" s="113"/>
      <c r="AP188" s="112"/>
      <c r="AQ188" s="113"/>
      <c r="AR188" s="112"/>
      <c r="AS188" s="113"/>
      <c r="AT188" s="112"/>
      <c r="AU188" s="113"/>
      <c r="AV188" s="112"/>
      <c r="AW188" s="113"/>
      <c r="AX188" s="112"/>
      <c r="AY188" s="113"/>
      <c r="AZ188" s="112"/>
      <c r="BA188" s="113"/>
      <c r="BB188" s="112"/>
      <c r="BC188" s="113"/>
      <c r="BD188" s="112"/>
      <c r="BE188" s="113"/>
      <c r="BF188" s="112"/>
      <c r="BG188" s="113"/>
      <c r="BH188" s="112"/>
      <c r="BI188" s="113"/>
      <c r="BJ188" s="112"/>
      <c r="BK188" s="113"/>
      <c r="BL188" s="112"/>
      <c r="BM188" s="113"/>
      <c r="BN188" s="112"/>
      <c r="BO188" s="113"/>
      <c r="BP188" s="112"/>
      <c r="BQ188" s="113"/>
      <c r="BR188" s="112"/>
      <c r="BS188" s="113"/>
      <c r="BT188" s="112"/>
      <c r="BU188" s="113"/>
      <c r="BV188" s="112"/>
      <c r="BW188" s="113"/>
      <c r="BX188" s="112"/>
      <c r="BY188" s="113"/>
      <c r="BZ188" s="112"/>
      <c r="CA188" s="113"/>
      <c r="CB188" s="112"/>
      <c r="CC188" s="113"/>
      <c r="CD188" s="112"/>
      <c r="CE188" s="113"/>
      <c r="CF188" s="112"/>
      <c r="CG188" s="113"/>
      <c r="CH188" s="112"/>
      <c r="CI188" s="113"/>
      <c r="CJ188" s="112"/>
      <c r="CK188" s="113"/>
      <c r="CL188" s="112"/>
      <c r="CM188" s="113"/>
      <c r="CN188" s="112"/>
      <c r="CO188" s="113"/>
      <c r="CP188" s="112"/>
      <c r="CQ188" s="113"/>
      <c r="CR188" s="112"/>
      <c r="CS188" s="113"/>
      <c r="CT188" s="112"/>
      <c r="CU188" s="113"/>
      <c r="CV188" s="112"/>
      <c r="CW188" s="113"/>
      <c r="CX188" s="112"/>
      <c r="CY188" s="113"/>
      <c r="CZ188" s="112"/>
      <c r="DA188" s="113"/>
      <c r="DB188" s="112"/>
      <c r="DC188" s="113"/>
      <c r="DD188" s="71"/>
    </row>
    <row r="189" spans="2:108" x14ac:dyDescent="0.2">
      <c r="B189" s="15" t="s">
        <v>468</v>
      </c>
      <c r="C189" s="15" t="s">
        <v>469</v>
      </c>
      <c r="D189" s="15" t="s">
        <v>469</v>
      </c>
      <c r="E189" s="72"/>
      <c r="F189" s="72"/>
      <c r="G189" s="73">
        <v>7684</v>
      </c>
      <c r="H189" s="13">
        <f t="shared" ref="H189:H190" si="294">(G189*0.1)</f>
        <v>768.40000000000009</v>
      </c>
      <c r="I189" s="13">
        <f t="shared" ref="I189:I190" si="295">(G189*0.9)</f>
        <v>6915.6</v>
      </c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13">
        <f>ROUND((I189/5/365*0),2)</f>
        <v>0</v>
      </c>
      <c r="CV189" s="13">
        <v>0</v>
      </c>
      <c r="CW189" s="72"/>
      <c r="CX189" s="72"/>
      <c r="CY189" s="72"/>
      <c r="CZ189" s="72"/>
      <c r="DA189" s="72"/>
      <c r="DB189" s="20">
        <f t="shared" ref="DB189:DB190" si="296">SUM(CP189:DA189)</f>
        <v>0</v>
      </c>
      <c r="DC189" s="13">
        <f t="shared" ref="DC189:DC190" si="297">ROUND((CO189+CP189+CQ189+CR189+CS189+CT189+CU189+CV189+CW189+CY189+CZ189+CY189+DA189),2)</f>
        <v>0</v>
      </c>
      <c r="DD189" s="13">
        <f>SUM(G189-DC189)</f>
        <v>7684</v>
      </c>
    </row>
    <row r="190" spans="2:108" x14ac:dyDescent="0.2">
      <c r="B190" s="15" t="s">
        <v>470</v>
      </c>
      <c r="C190" s="15" t="s">
        <v>471</v>
      </c>
      <c r="D190" s="15" t="s">
        <v>471</v>
      </c>
      <c r="E190" s="72"/>
      <c r="F190" s="72"/>
      <c r="G190" s="73">
        <v>16950</v>
      </c>
      <c r="H190" s="13">
        <f t="shared" si="294"/>
        <v>1695</v>
      </c>
      <c r="I190" s="13">
        <f t="shared" si="295"/>
        <v>15255</v>
      </c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13"/>
      <c r="CV190" s="13">
        <v>0</v>
      </c>
      <c r="CW190" s="72"/>
      <c r="CX190" s="72"/>
      <c r="CY190" s="72"/>
      <c r="CZ190" s="72"/>
      <c r="DA190" s="72"/>
      <c r="DB190" s="20">
        <f t="shared" si="296"/>
        <v>0</v>
      </c>
      <c r="DC190" s="13">
        <f t="shared" si="297"/>
        <v>0</v>
      </c>
      <c r="DD190" s="13">
        <f>SUM(G190-DC190)</f>
        <v>16950</v>
      </c>
    </row>
    <row r="191" spans="2:108" x14ac:dyDescent="0.2">
      <c r="B191" s="72" t="s">
        <v>472</v>
      </c>
      <c r="C191" s="39"/>
      <c r="D191" s="39"/>
      <c r="E191" s="74"/>
      <c r="F191" s="40"/>
      <c r="G191" s="27">
        <f>SUM(G189:G190)</f>
        <v>24634</v>
      </c>
      <c r="H191" s="27">
        <f>SUM(H189:H190)</f>
        <v>2463.4</v>
      </c>
      <c r="I191" s="27">
        <f>SUM(I189:I190)</f>
        <v>22170.6</v>
      </c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13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8"/>
      <c r="CU191" s="27">
        <f>SUM(CU189)</f>
        <v>0</v>
      </c>
      <c r="CV191" s="27">
        <f>SUM(CV189:CV190)</f>
        <v>0</v>
      </c>
      <c r="CW191" s="27"/>
      <c r="CX191" s="27"/>
      <c r="CY191" s="27"/>
      <c r="CZ191" s="27"/>
      <c r="DA191" s="27"/>
      <c r="DB191" s="27">
        <f>SUM(DB189:DB190)</f>
        <v>0</v>
      </c>
      <c r="DC191" s="27">
        <f>SUM(DC189:DC190)</f>
        <v>0</v>
      </c>
      <c r="DD191" s="27">
        <f>SUM(DD189:DD190)</f>
        <v>24634</v>
      </c>
    </row>
    <row r="192" spans="2:108" x14ac:dyDescent="0.2">
      <c r="B192" s="75"/>
      <c r="C192" s="46"/>
      <c r="D192" s="46"/>
      <c r="E192" s="76"/>
      <c r="F192" s="77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9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  <c r="CH192" s="78"/>
      <c r="CI192" s="78"/>
      <c r="CJ192" s="78"/>
      <c r="CK192" s="78"/>
      <c r="CL192" s="78"/>
      <c r="CM192" s="78"/>
      <c r="CN192" s="78"/>
      <c r="CO192" s="78"/>
      <c r="CP192" s="78"/>
      <c r="CQ192" s="78"/>
      <c r="CR192" s="78"/>
      <c r="CS192" s="78"/>
      <c r="CT192" s="80"/>
      <c r="CU192" s="78"/>
      <c r="CV192" s="78"/>
      <c r="CW192" s="78"/>
      <c r="CX192" s="78"/>
      <c r="CY192" s="78"/>
      <c r="CZ192" s="78"/>
      <c r="DA192" s="78"/>
      <c r="DB192" s="78"/>
      <c r="DC192" s="78"/>
      <c r="DD192" s="78"/>
    </row>
    <row r="193" spans="2:108" ht="12.75" x14ac:dyDescent="0.2">
      <c r="B193" s="123" t="s">
        <v>473</v>
      </c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  <c r="BZ193" s="124"/>
      <c r="CA193" s="124"/>
      <c r="CB193" s="124"/>
      <c r="CC193" s="124"/>
      <c r="CD193" s="124"/>
      <c r="CE193" s="124"/>
      <c r="CF193" s="124"/>
      <c r="CG193" s="124"/>
      <c r="CH193" s="124"/>
      <c r="CI193" s="124"/>
      <c r="CJ193" s="124"/>
      <c r="CK193" s="124"/>
      <c r="CL193" s="124"/>
      <c r="CM193" s="124"/>
      <c r="CN193" s="124"/>
      <c r="CO193" s="124"/>
      <c r="CP193" s="124"/>
      <c r="CQ193" s="124"/>
      <c r="CR193" s="124"/>
      <c r="CS193" s="124"/>
      <c r="CT193" s="124"/>
      <c r="CU193" s="124"/>
      <c r="CV193" s="124"/>
      <c r="CW193" s="124"/>
      <c r="CX193" s="124"/>
      <c r="CY193" s="124"/>
      <c r="CZ193" s="124"/>
      <c r="DA193" s="124"/>
      <c r="DB193" s="124"/>
      <c r="DC193" s="124"/>
      <c r="DD193" s="124"/>
    </row>
    <row r="194" spans="2:108" x14ac:dyDescent="0.2">
      <c r="B194" s="121" t="s">
        <v>474</v>
      </c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2"/>
      <c r="BG194" s="122"/>
      <c r="BH194" s="122"/>
      <c r="BI194" s="122"/>
      <c r="BJ194" s="122"/>
      <c r="BK194" s="122"/>
      <c r="BL194" s="122"/>
      <c r="BM194" s="122"/>
      <c r="BN194" s="122"/>
      <c r="BO194" s="122"/>
      <c r="BP194" s="122"/>
      <c r="BQ194" s="122"/>
      <c r="BR194" s="122"/>
      <c r="BS194" s="122"/>
      <c r="BT194" s="122"/>
      <c r="BU194" s="122"/>
      <c r="BV194" s="122"/>
      <c r="BW194" s="122"/>
      <c r="BX194" s="122"/>
      <c r="BY194" s="122"/>
      <c r="BZ194" s="122"/>
      <c r="CA194" s="122"/>
      <c r="CB194" s="122"/>
      <c r="CC194" s="122"/>
      <c r="CD194" s="122"/>
      <c r="CE194" s="122"/>
      <c r="CF194" s="122"/>
      <c r="CG194" s="122"/>
      <c r="CH194" s="122"/>
      <c r="CI194" s="122"/>
      <c r="CJ194" s="122"/>
      <c r="CK194" s="122"/>
      <c r="CL194" s="122"/>
      <c r="CM194" s="122"/>
      <c r="CN194" s="122"/>
      <c r="CO194" s="122"/>
      <c r="CP194" s="122"/>
      <c r="CQ194" s="122"/>
      <c r="CR194" s="122"/>
      <c r="CS194" s="122"/>
      <c r="CT194" s="122"/>
      <c r="CU194" s="122"/>
      <c r="CV194" s="122"/>
      <c r="CW194" s="122"/>
      <c r="CX194" s="122"/>
      <c r="CY194" s="122"/>
      <c r="CZ194" s="122"/>
      <c r="DA194" s="122"/>
      <c r="DB194" s="122"/>
      <c r="DC194" s="122"/>
      <c r="DD194" s="122"/>
    </row>
    <row r="195" spans="2:108" ht="49.5" x14ac:dyDescent="0.2">
      <c r="B195" s="29">
        <v>41898</v>
      </c>
      <c r="C195" s="39" t="s">
        <v>475</v>
      </c>
      <c r="D195" s="39" t="s">
        <v>476</v>
      </c>
      <c r="E195" s="42" t="s">
        <v>105</v>
      </c>
      <c r="F195" s="42" t="s">
        <v>477</v>
      </c>
      <c r="G195" s="73">
        <v>1500</v>
      </c>
      <c r="H195" s="19">
        <f>(G195*0.1)</f>
        <v>150</v>
      </c>
      <c r="I195" s="19">
        <f>(G195*0.9)</f>
        <v>1350</v>
      </c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  <c r="AU195" s="162"/>
      <c r="AV195" s="162"/>
      <c r="AW195" s="162"/>
      <c r="AX195" s="162"/>
      <c r="AY195" s="19">
        <f t="shared" ref="AY195:AY197" si="298">ROUND((AK195+AL195+AM195+AN195+AO195+AP195+AQ195+AR195+AS195+AT195+AU195+AV195+AW195),2)</f>
        <v>0</v>
      </c>
      <c r="AZ195" s="162"/>
      <c r="BA195" s="162"/>
      <c r="BB195" s="162"/>
      <c r="BC195" s="162"/>
      <c r="BD195" s="162"/>
      <c r="BE195" s="162"/>
      <c r="BF195" s="162"/>
      <c r="BG195" s="162"/>
      <c r="BH195" s="19">
        <v>10.36</v>
      </c>
      <c r="BI195" s="19">
        <f>ROUND((I195/5/365*15),2)</f>
        <v>11.1</v>
      </c>
      <c r="BJ195" s="19">
        <v>0</v>
      </c>
      <c r="BK195" s="19">
        <v>0</v>
      </c>
      <c r="BL195" s="19">
        <v>21.46</v>
      </c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57"/>
      <c r="CU195" s="19"/>
      <c r="CV195" s="19"/>
      <c r="CW195" s="19"/>
      <c r="CX195" s="19"/>
      <c r="CY195" s="19"/>
      <c r="CZ195" s="19"/>
      <c r="DA195" s="19"/>
      <c r="DB195" s="19"/>
      <c r="DC195" s="19">
        <v>21.46</v>
      </c>
      <c r="DD195" s="19">
        <f>SUM(G195-DC195)</f>
        <v>1478.54</v>
      </c>
    </row>
    <row r="196" spans="2:108" ht="49.5" x14ac:dyDescent="0.2">
      <c r="B196" s="29">
        <v>41898</v>
      </c>
      <c r="C196" s="39" t="s">
        <v>475</v>
      </c>
      <c r="D196" s="39" t="s">
        <v>478</v>
      </c>
      <c r="E196" s="42" t="s">
        <v>105</v>
      </c>
      <c r="F196" s="42" t="s">
        <v>479</v>
      </c>
      <c r="G196" s="73">
        <v>1500</v>
      </c>
      <c r="H196" s="19">
        <f t="shared" ref="H196:H197" si="299">(G196*0.1)</f>
        <v>150</v>
      </c>
      <c r="I196" s="19">
        <f t="shared" ref="I196:I197" si="300">(G196*0.9)</f>
        <v>1350</v>
      </c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  <c r="AA196" s="162"/>
      <c r="AB196" s="162"/>
      <c r="AC196" s="162"/>
      <c r="AD196" s="162"/>
      <c r="AE196" s="162"/>
      <c r="AF196" s="162"/>
      <c r="AG196" s="162"/>
      <c r="AH196" s="162"/>
      <c r="AI196" s="162"/>
      <c r="AJ196" s="162"/>
      <c r="AK196" s="162"/>
      <c r="AL196" s="162"/>
      <c r="AM196" s="162"/>
      <c r="AN196" s="162"/>
      <c r="AO196" s="162"/>
      <c r="AP196" s="162"/>
      <c r="AQ196" s="162"/>
      <c r="AR196" s="162"/>
      <c r="AS196" s="162"/>
      <c r="AT196" s="162"/>
      <c r="AU196" s="162"/>
      <c r="AV196" s="162"/>
      <c r="AW196" s="162"/>
      <c r="AX196" s="162"/>
      <c r="AY196" s="19">
        <f t="shared" si="298"/>
        <v>0</v>
      </c>
      <c r="AZ196" s="162"/>
      <c r="BA196" s="162"/>
      <c r="BB196" s="162"/>
      <c r="BC196" s="162"/>
      <c r="BD196" s="162"/>
      <c r="BE196" s="162"/>
      <c r="BF196" s="162"/>
      <c r="BG196" s="162"/>
      <c r="BH196" s="19">
        <v>10.36</v>
      </c>
      <c r="BI196" s="19">
        <f>ROUND((I196/5/365*15),2)</f>
        <v>11.1</v>
      </c>
      <c r="BJ196" s="19">
        <v>0</v>
      </c>
      <c r="BK196" s="19">
        <v>0</v>
      </c>
      <c r="BL196" s="19">
        <v>21.46</v>
      </c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57"/>
      <c r="CU196" s="19"/>
      <c r="CV196" s="19"/>
      <c r="CW196" s="19"/>
      <c r="CX196" s="19"/>
      <c r="CY196" s="19"/>
      <c r="CZ196" s="19"/>
      <c r="DA196" s="19"/>
      <c r="DB196" s="19"/>
      <c r="DC196" s="19">
        <v>21.46</v>
      </c>
      <c r="DD196" s="19">
        <f>SUM(G196-DC196)</f>
        <v>1478.54</v>
      </c>
    </row>
    <row r="197" spans="2:108" ht="49.5" x14ac:dyDescent="0.2">
      <c r="B197" s="29">
        <v>41898</v>
      </c>
      <c r="C197" s="39" t="s">
        <v>475</v>
      </c>
      <c r="D197" s="39" t="s">
        <v>480</v>
      </c>
      <c r="E197" s="42" t="s">
        <v>105</v>
      </c>
      <c r="F197" s="42" t="s">
        <v>481</v>
      </c>
      <c r="G197" s="73">
        <v>1500</v>
      </c>
      <c r="H197" s="19">
        <f t="shared" si="299"/>
        <v>150</v>
      </c>
      <c r="I197" s="19">
        <f t="shared" si="300"/>
        <v>1350</v>
      </c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  <c r="AA197" s="162"/>
      <c r="AB197" s="162"/>
      <c r="AC197" s="162"/>
      <c r="AD197" s="162"/>
      <c r="AE197" s="162"/>
      <c r="AF197" s="162"/>
      <c r="AG197" s="162"/>
      <c r="AH197" s="162"/>
      <c r="AI197" s="162"/>
      <c r="AJ197" s="162"/>
      <c r="AK197" s="162"/>
      <c r="AL197" s="162"/>
      <c r="AM197" s="162"/>
      <c r="AN197" s="162"/>
      <c r="AO197" s="162"/>
      <c r="AP197" s="162"/>
      <c r="AQ197" s="162"/>
      <c r="AR197" s="162"/>
      <c r="AS197" s="162"/>
      <c r="AT197" s="162"/>
      <c r="AU197" s="162"/>
      <c r="AV197" s="162"/>
      <c r="AW197" s="162"/>
      <c r="AX197" s="162"/>
      <c r="AY197" s="19">
        <f t="shared" si="298"/>
        <v>0</v>
      </c>
      <c r="AZ197" s="162"/>
      <c r="BA197" s="162"/>
      <c r="BB197" s="162"/>
      <c r="BC197" s="162"/>
      <c r="BD197" s="162"/>
      <c r="BE197" s="162"/>
      <c r="BF197" s="162"/>
      <c r="BG197" s="162"/>
      <c r="BH197" s="19">
        <v>10.36</v>
      </c>
      <c r="BI197" s="19">
        <f>ROUND((I197/5/365*15),2)</f>
        <v>11.1</v>
      </c>
      <c r="BJ197" s="19">
        <v>0</v>
      </c>
      <c r="BK197" s="19">
        <v>0</v>
      </c>
      <c r="BL197" s="19">
        <v>21.46</v>
      </c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57"/>
      <c r="CU197" s="19"/>
      <c r="CV197" s="19"/>
      <c r="CW197" s="19"/>
      <c r="CX197" s="19"/>
      <c r="CY197" s="19"/>
      <c r="CZ197" s="19"/>
      <c r="DA197" s="19"/>
      <c r="DB197" s="19"/>
      <c r="DC197" s="19">
        <v>21.46</v>
      </c>
      <c r="DD197" s="19">
        <f>SUM(G197-DC197)</f>
        <v>1478.54</v>
      </c>
    </row>
    <row r="198" spans="2:108" x14ac:dyDescent="0.2">
      <c r="B198" s="72" t="s">
        <v>472</v>
      </c>
      <c r="C198" s="39"/>
      <c r="D198" s="39"/>
      <c r="E198" s="74"/>
      <c r="F198" s="40"/>
      <c r="G198" s="162">
        <f>SUM(G195:G197)</f>
        <v>4500</v>
      </c>
      <c r="H198" s="162">
        <f>SUM(H195:H197)</f>
        <v>450</v>
      </c>
      <c r="I198" s="162">
        <f>SUM(I195:I197)</f>
        <v>4050</v>
      </c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  <c r="AA198" s="162"/>
      <c r="AB198" s="162"/>
      <c r="AC198" s="162"/>
      <c r="AD198" s="162"/>
      <c r="AE198" s="162"/>
      <c r="AF198" s="162"/>
      <c r="AG198" s="162"/>
      <c r="AH198" s="162"/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2"/>
      <c r="AV198" s="162"/>
      <c r="AW198" s="162"/>
      <c r="AX198" s="162"/>
      <c r="AY198" s="162"/>
      <c r="AZ198" s="162"/>
      <c r="BA198" s="162"/>
      <c r="BB198" s="162"/>
      <c r="BC198" s="162"/>
      <c r="BD198" s="162"/>
      <c r="BE198" s="162"/>
      <c r="BF198" s="162"/>
      <c r="BG198" s="162"/>
      <c r="BH198" s="162"/>
      <c r="BI198" s="162">
        <f>SUM(BI195:BI197)</f>
        <v>33.299999999999997</v>
      </c>
      <c r="BJ198" s="162">
        <f>SUM(BJ195:BJ197)</f>
        <v>0</v>
      </c>
      <c r="BK198" s="19">
        <v>0</v>
      </c>
      <c r="BL198" s="162">
        <f>SUM(BL195:BL197)</f>
        <v>64.38</v>
      </c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62"/>
      <c r="CA198" s="162"/>
      <c r="CB198" s="162"/>
      <c r="CC198" s="162"/>
      <c r="CD198" s="162"/>
      <c r="CE198" s="162"/>
      <c r="CF198" s="162"/>
      <c r="CG198" s="162"/>
      <c r="CH198" s="162"/>
      <c r="CI198" s="162"/>
      <c r="CJ198" s="162"/>
      <c r="CK198" s="162"/>
      <c r="CL198" s="162"/>
      <c r="CM198" s="162"/>
      <c r="CN198" s="162"/>
      <c r="CO198" s="162"/>
      <c r="CP198" s="162"/>
      <c r="CQ198" s="162"/>
      <c r="CR198" s="162"/>
      <c r="CS198" s="162"/>
      <c r="CT198" s="163"/>
      <c r="CU198" s="162"/>
      <c r="CV198" s="162"/>
      <c r="CW198" s="162"/>
      <c r="CX198" s="162"/>
      <c r="CY198" s="162"/>
      <c r="CZ198" s="162"/>
      <c r="DA198" s="162"/>
      <c r="DB198" s="162"/>
      <c r="DC198" s="162">
        <f>SUM(DC195:DC197)</f>
        <v>64.38</v>
      </c>
      <c r="DD198" s="162">
        <f>SUM(DD195:DD197)</f>
        <v>4435.62</v>
      </c>
    </row>
    <row r="199" spans="2:108" x14ac:dyDescent="0.2">
      <c r="B199" s="5"/>
      <c r="C199" s="3"/>
      <c r="D199" s="3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</row>
    <row r="200" spans="2:108" ht="22.5" customHeight="1" x14ac:dyDescent="0.2">
      <c r="B200" s="125" t="s">
        <v>482</v>
      </c>
      <c r="C200" s="126"/>
      <c r="D200" s="127"/>
    </row>
    <row r="201" spans="2:108" ht="29.25" customHeight="1" x14ac:dyDescent="0.2">
      <c r="B201" s="128" t="s">
        <v>483</v>
      </c>
      <c r="C201" s="126"/>
      <c r="D201" s="127"/>
      <c r="H201" s="5"/>
      <c r="AQ201" s="3">
        <v>10</v>
      </c>
      <c r="CV201" s="5"/>
    </row>
    <row r="202" spans="2:108" x14ac:dyDescent="0.2">
      <c r="B202" s="81"/>
      <c r="DD202" s="5"/>
    </row>
    <row r="203" spans="2:108" x14ac:dyDescent="0.2">
      <c r="B203" s="82" t="s">
        <v>484</v>
      </c>
      <c r="C203" s="83"/>
      <c r="D203" s="83"/>
      <c r="E203" s="84" t="s">
        <v>485</v>
      </c>
      <c r="F203" s="3"/>
      <c r="I203" s="85" t="s">
        <v>486</v>
      </c>
      <c r="J203" s="1"/>
      <c r="O203" s="86" t="s">
        <v>485</v>
      </c>
      <c r="P203" s="3" t="s">
        <v>485</v>
      </c>
      <c r="Q203" s="3" t="s">
        <v>485</v>
      </c>
      <c r="T203" s="3" t="s">
        <v>485</v>
      </c>
      <c r="U203" s="3" t="s">
        <v>485</v>
      </c>
      <c r="DD203" s="5"/>
    </row>
    <row r="204" spans="2:108" x14ac:dyDescent="0.2">
      <c r="B204" s="129" t="s">
        <v>487</v>
      </c>
      <c r="C204" s="129"/>
      <c r="D204" s="129"/>
      <c r="E204" s="3" t="s">
        <v>488</v>
      </c>
      <c r="F204" s="3"/>
      <c r="I204" s="129" t="s">
        <v>489</v>
      </c>
      <c r="J204" s="129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30"/>
      <c r="AO204" s="130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T204" s="130"/>
      <c r="BU204" s="130"/>
      <c r="BV204" s="130"/>
      <c r="BW204" s="130"/>
      <c r="BX204" s="130"/>
      <c r="BY204" s="130"/>
      <c r="BZ204" s="130"/>
      <c r="CA204" s="130"/>
      <c r="CB204" s="130"/>
      <c r="CC204" s="130"/>
      <c r="CD204" s="130"/>
      <c r="CE204" s="130"/>
      <c r="CF204" s="130"/>
      <c r="CG204" s="130"/>
      <c r="CH204" s="130"/>
      <c r="CI204" s="130"/>
      <c r="CJ204" s="130"/>
      <c r="CK204" s="130"/>
      <c r="CL204" s="130"/>
      <c r="CM204" s="130"/>
      <c r="CN204" s="130"/>
      <c r="CO204" s="130"/>
      <c r="CP204" s="130"/>
      <c r="CQ204" s="130"/>
      <c r="CR204" s="130"/>
      <c r="CS204" s="130"/>
      <c r="CT204" s="130"/>
      <c r="CU204" s="130"/>
      <c r="CV204" s="130"/>
      <c r="CW204" s="130"/>
      <c r="CX204" s="130"/>
      <c r="CY204" s="130"/>
      <c r="CZ204" s="130"/>
      <c r="DA204" s="130"/>
      <c r="DB204" s="130"/>
      <c r="DC204" s="130"/>
      <c r="DD204" s="5"/>
    </row>
    <row r="205" spans="2:108" ht="12.75" x14ac:dyDescent="0.2">
      <c r="B205" s="131" t="s">
        <v>490</v>
      </c>
      <c r="C205" s="131"/>
      <c r="D205" s="131"/>
      <c r="E205" s="129" t="s">
        <v>491</v>
      </c>
      <c r="F205" s="132"/>
      <c r="G205" s="132"/>
      <c r="H205" s="1"/>
      <c r="I205" s="131" t="s">
        <v>492</v>
      </c>
      <c r="J205" s="131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133"/>
      <c r="AG205" s="133"/>
      <c r="AH205" s="133"/>
      <c r="AI205" s="133"/>
      <c r="AJ205" s="133"/>
      <c r="AK205" s="133"/>
      <c r="AL205" s="133"/>
      <c r="AM205" s="133"/>
      <c r="AN205" s="133"/>
      <c r="AO205" s="133"/>
      <c r="AP205" s="133"/>
      <c r="AQ205" s="133"/>
      <c r="AR205" s="133"/>
      <c r="AS205" s="133"/>
      <c r="AT205" s="133"/>
      <c r="AU205" s="133"/>
      <c r="AV205" s="133"/>
      <c r="AW205" s="133"/>
      <c r="AX205" s="133"/>
      <c r="AY205" s="133"/>
      <c r="AZ205" s="133"/>
      <c r="BA205" s="133"/>
      <c r="BB205" s="133"/>
      <c r="BC205" s="133"/>
      <c r="BD205" s="133"/>
      <c r="BE205" s="133"/>
      <c r="BF205" s="133"/>
      <c r="BG205" s="133"/>
      <c r="BH205" s="133"/>
      <c r="BI205" s="133"/>
      <c r="BJ205" s="133"/>
      <c r="BK205" s="133"/>
      <c r="BL205" s="133"/>
      <c r="BM205" s="133"/>
      <c r="BN205" s="133"/>
      <c r="BO205" s="133"/>
      <c r="BP205" s="133"/>
      <c r="BQ205" s="133"/>
      <c r="BR205" s="133"/>
      <c r="BS205" s="133"/>
      <c r="BT205" s="133"/>
      <c r="BU205" s="133"/>
      <c r="BV205" s="133"/>
      <c r="BW205" s="133"/>
      <c r="BX205" s="133"/>
      <c r="BY205" s="133"/>
      <c r="BZ205" s="133"/>
      <c r="CA205" s="133"/>
      <c r="CB205" s="133"/>
      <c r="CC205" s="133"/>
      <c r="CD205" s="133"/>
      <c r="CE205" s="133"/>
      <c r="CF205" s="133"/>
      <c r="CG205" s="133"/>
      <c r="CH205" s="133"/>
      <c r="CI205" s="133"/>
      <c r="CJ205" s="133"/>
      <c r="CK205" s="133"/>
      <c r="CL205" s="133"/>
      <c r="CM205" s="133"/>
      <c r="CN205" s="133"/>
      <c r="CO205" s="133"/>
      <c r="CP205" s="133"/>
      <c r="CQ205" s="133"/>
      <c r="CR205" s="133"/>
      <c r="CS205" s="133"/>
      <c r="CT205" s="133"/>
      <c r="CU205" s="133"/>
      <c r="CV205" s="133"/>
      <c r="CW205" s="133"/>
      <c r="CX205" s="133"/>
      <c r="CY205" s="133"/>
      <c r="CZ205" s="133"/>
      <c r="DA205" s="133"/>
      <c r="DB205" s="133"/>
      <c r="DC205" s="133"/>
    </row>
    <row r="206" spans="2:108" x14ac:dyDescent="0.2">
      <c r="D206" s="3"/>
      <c r="J206" s="1"/>
      <c r="AG206" s="87" t="s">
        <v>493</v>
      </c>
      <c r="AH206" s="87" t="s">
        <v>493</v>
      </c>
      <c r="AI206" s="87" t="s">
        <v>493</v>
      </c>
      <c r="AJ206" s="87"/>
      <c r="AK206" s="87" t="s">
        <v>493</v>
      </c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6" t="s">
        <v>485</v>
      </c>
      <c r="BJ206" s="3" t="s">
        <v>494</v>
      </c>
      <c r="BK206" s="3" t="s">
        <v>494</v>
      </c>
      <c r="BN206" s="3" t="s">
        <v>494</v>
      </c>
      <c r="BO206" s="3" t="s">
        <v>495</v>
      </c>
      <c r="CE206" s="3" t="s">
        <v>496</v>
      </c>
    </row>
    <row r="207" spans="2:108" x14ac:dyDescent="0.2">
      <c r="AG207" s="87" t="s">
        <v>497</v>
      </c>
      <c r="AH207" s="87" t="s">
        <v>497</v>
      </c>
      <c r="AI207" s="87" t="s">
        <v>497</v>
      </c>
      <c r="AJ207" s="87"/>
      <c r="AK207" s="87" t="s">
        <v>497</v>
      </c>
    </row>
    <row r="211" spans="2:108" x14ac:dyDescent="0.2">
      <c r="B211" s="5"/>
      <c r="C211" s="5"/>
      <c r="D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</row>
    <row r="212" spans="2:108" x14ac:dyDescent="0.2">
      <c r="B212" s="5"/>
      <c r="C212" s="5"/>
      <c r="D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</row>
    <row r="213" spans="2:108" x14ac:dyDescent="0.2">
      <c r="B213" s="5"/>
      <c r="C213" s="5"/>
      <c r="D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</row>
    <row r="214" spans="2:108" x14ac:dyDescent="0.2">
      <c r="B214" s="5"/>
      <c r="C214" s="5"/>
      <c r="D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</row>
    <row r="215" spans="2:108" x14ac:dyDescent="0.2">
      <c r="B215" s="5"/>
      <c r="C215" s="5"/>
      <c r="D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</row>
    <row r="217" spans="2:108" x14ac:dyDescent="0.2">
      <c r="B217" s="5"/>
      <c r="C217" s="5"/>
      <c r="D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</row>
    <row r="221" spans="2:108" x14ac:dyDescent="0.2">
      <c r="B221" s="5"/>
      <c r="C221" s="5"/>
      <c r="D221" s="5"/>
      <c r="E221" s="2">
        <v>215341.54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</row>
    <row r="222" spans="2:108" x14ac:dyDescent="0.2">
      <c r="B222" s="5"/>
      <c r="C222" s="5"/>
      <c r="D222" s="5"/>
      <c r="E222" s="2">
        <v>7684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</row>
    <row r="223" spans="2:108" x14ac:dyDescent="0.2">
      <c r="B223" s="5"/>
      <c r="C223" s="5"/>
      <c r="D223" s="5"/>
      <c r="E223" s="2">
        <v>24950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</row>
    <row r="224" spans="2:108" x14ac:dyDescent="0.2">
      <c r="B224" s="5"/>
      <c r="C224" s="5"/>
      <c r="D224" s="5"/>
      <c r="E224" s="2">
        <f>SUM(E221:E223)</f>
        <v>247975.54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</row>
    <row r="225" spans="2:108" x14ac:dyDescent="0.2">
      <c r="B225" s="5"/>
      <c r="C225" s="5"/>
      <c r="D225" s="5"/>
      <c r="E225" s="2">
        <v>16837.27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</row>
    <row r="226" spans="2:108" x14ac:dyDescent="0.2">
      <c r="B226" s="5"/>
      <c r="C226" s="5"/>
      <c r="D226" s="5"/>
      <c r="E226" s="2">
        <f>SUM(E224:E225)</f>
        <v>264812.81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</row>
  </sheetData>
  <mergeCells count="63">
    <mergeCell ref="B200:D200"/>
    <mergeCell ref="B201:D201"/>
    <mergeCell ref="B204:D204"/>
    <mergeCell ref="I204:DC204"/>
    <mergeCell ref="B205:D205"/>
    <mergeCell ref="E205:G205"/>
    <mergeCell ref="I205:DC205"/>
    <mergeCell ref="CV188:CW188"/>
    <mergeCell ref="CX188:CY188"/>
    <mergeCell ref="CZ188:DA188"/>
    <mergeCell ref="DB188:DC188"/>
    <mergeCell ref="B193:DD193"/>
    <mergeCell ref="BR188:BS188"/>
    <mergeCell ref="BT188:BU188"/>
    <mergeCell ref="BV188:BW188"/>
    <mergeCell ref="AZ188:BA188"/>
    <mergeCell ref="BB188:BC188"/>
    <mergeCell ref="BD188:BE188"/>
    <mergeCell ref="BF188:BG188"/>
    <mergeCell ref="BH188:BI188"/>
    <mergeCell ref="BJ188:BK188"/>
    <mergeCell ref="AN188:AO188"/>
    <mergeCell ref="AP188:AQ188"/>
    <mergeCell ref="B194:DD194"/>
    <mergeCell ref="CJ188:CK188"/>
    <mergeCell ref="CL188:CM188"/>
    <mergeCell ref="CN188:CO188"/>
    <mergeCell ref="CP188:CQ188"/>
    <mergeCell ref="CR188:CS188"/>
    <mergeCell ref="CT188:CU188"/>
    <mergeCell ref="BX188:BY188"/>
    <mergeCell ref="BZ188:CA188"/>
    <mergeCell ref="CB188:CC188"/>
    <mergeCell ref="CD188:CE188"/>
    <mergeCell ref="CF188:CG188"/>
    <mergeCell ref="CH188:CI188"/>
    <mergeCell ref="BL188:BM188"/>
    <mergeCell ref="BN188:BO188"/>
    <mergeCell ref="BP188:BQ188"/>
    <mergeCell ref="AR188:AS188"/>
    <mergeCell ref="AT188:AU188"/>
    <mergeCell ref="AV188:AW188"/>
    <mergeCell ref="AX188:AY188"/>
    <mergeCell ref="AB188:AC188"/>
    <mergeCell ref="AD188:AE188"/>
    <mergeCell ref="AF188:AG188"/>
    <mergeCell ref="AH188:AI188"/>
    <mergeCell ref="AJ188:AK188"/>
    <mergeCell ref="AL188:AM188"/>
    <mergeCell ref="Z188:AA188"/>
    <mergeCell ref="B3:C3"/>
    <mergeCell ref="B4:DD4"/>
    <mergeCell ref="B187:F187"/>
    <mergeCell ref="F188:G188"/>
    <mergeCell ref="H188:I188"/>
    <mergeCell ref="J188:K188"/>
    <mergeCell ref="L188:M188"/>
    <mergeCell ref="N188:O188"/>
    <mergeCell ref="P188:Q188"/>
    <mergeCell ref="R188:S188"/>
    <mergeCell ref="T188:U188"/>
    <mergeCell ref="V188:W188"/>
    <mergeCell ref="X188:Y18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85"/>
  <sheetViews>
    <sheetView workbookViewId="0">
      <selection activeCell="D22" sqref="D22"/>
    </sheetView>
  </sheetViews>
  <sheetFormatPr baseColWidth="10" defaultRowHeight="8.25" x14ac:dyDescent="0.15"/>
  <cols>
    <col min="1" max="1" width="2.42578125" style="88" customWidth="1"/>
    <col min="2" max="2" width="11" style="88" customWidth="1"/>
    <col min="3" max="3" width="31.28515625" style="89" customWidth="1"/>
    <col min="4" max="4" width="37.85546875" style="90" customWidth="1"/>
    <col min="5" max="5" width="9.5703125" style="88" customWidth="1"/>
    <col min="6" max="6" width="8" style="88" customWidth="1"/>
    <col min="7" max="7" width="10.140625" style="88" customWidth="1"/>
    <col min="8" max="9" width="9.85546875" style="88" customWidth="1"/>
    <col min="10" max="35" width="11.42578125" style="88" hidden="1" customWidth="1"/>
    <col min="36" max="36" width="9.140625" style="88" customWidth="1"/>
    <col min="37" max="37" width="11.140625" style="88" customWidth="1"/>
    <col min="38" max="16384" width="11.42578125" style="88"/>
  </cols>
  <sheetData>
    <row r="1" spans="2:37" ht="10.5" customHeight="1" x14ac:dyDescent="0.15"/>
    <row r="2" spans="2:37" ht="55.5" customHeight="1" thickBot="1" x14ac:dyDescent="0.2">
      <c r="AC2" s="91"/>
    </row>
    <row r="3" spans="2:37" ht="15.75" customHeight="1" thickBot="1" x14ac:dyDescent="0.2">
      <c r="B3" s="167" t="s">
        <v>498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9"/>
    </row>
    <row r="4" spans="2:37" ht="11.25" x14ac:dyDescent="0.2">
      <c r="B4" s="170" t="s">
        <v>1</v>
      </c>
      <c r="C4" s="171" t="s">
        <v>2</v>
      </c>
      <c r="D4" s="172" t="s">
        <v>3</v>
      </c>
      <c r="E4" s="170" t="s">
        <v>4</v>
      </c>
      <c r="F4" s="170" t="s">
        <v>5</v>
      </c>
      <c r="G4" s="170" t="s">
        <v>6</v>
      </c>
      <c r="H4" s="170" t="s">
        <v>7</v>
      </c>
      <c r="I4" s="170" t="s">
        <v>8</v>
      </c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4"/>
      <c r="U4" s="170" t="s">
        <v>9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 t="s">
        <v>10</v>
      </c>
      <c r="AJ4" s="170" t="s">
        <v>10</v>
      </c>
      <c r="AK4" s="175" t="s">
        <v>10</v>
      </c>
    </row>
    <row r="5" spans="2:37" ht="11.25" x14ac:dyDescent="0.2">
      <c r="B5" s="176"/>
      <c r="C5" s="177"/>
      <c r="D5" s="178"/>
      <c r="E5" s="176"/>
      <c r="F5" s="176"/>
      <c r="G5" s="179" t="s">
        <v>13</v>
      </c>
      <c r="H5" s="179" t="s">
        <v>14</v>
      </c>
      <c r="I5" s="179" t="s">
        <v>15</v>
      </c>
      <c r="J5" s="179" t="s">
        <v>499</v>
      </c>
      <c r="K5" s="179" t="s">
        <v>500</v>
      </c>
      <c r="L5" s="179" t="s">
        <v>501</v>
      </c>
      <c r="M5" s="179" t="s">
        <v>502</v>
      </c>
      <c r="N5" s="179" t="s">
        <v>503</v>
      </c>
      <c r="O5" s="179" t="s">
        <v>504</v>
      </c>
      <c r="P5" s="179" t="s">
        <v>505</v>
      </c>
      <c r="Q5" s="179">
        <v>1997</v>
      </c>
      <c r="R5" s="179">
        <v>1998</v>
      </c>
      <c r="S5" s="180" t="s">
        <v>16</v>
      </c>
      <c r="T5" s="179">
        <v>2000</v>
      </c>
      <c r="U5" s="179">
        <v>2001</v>
      </c>
      <c r="V5" s="179">
        <v>2002</v>
      </c>
      <c r="W5" s="179">
        <v>2003</v>
      </c>
      <c r="X5" s="179">
        <v>2004</v>
      </c>
      <c r="Y5" s="179">
        <v>2005</v>
      </c>
      <c r="Z5" s="179">
        <v>2006</v>
      </c>
      <c r="AA5" s="179">
        <v>2007</v>
      </c>
      <c r="AB5" s="179">
        <v>2008</v>
      </c>
      <c r="AC5" s="179">
        <v>2009</v>
      </c>
      <c r="AD5" s="179">
        <v>2010</v>
      </c>
      <c r="AE5" s="179">
        <v>2011</v>
      </c>
      <c r="AF5" s="179">
        <v>2012</v>
      </c>
      <c r="AG5" s="179">
        <v>2013</v>
      </c>
      <c r="AH5" s="179">
        <v>2014</v>
      </c>
      <c r="AI5" s="179">
        <v>2015</v>
      </c>
      <c r="AJ5" s="179">
        <v>2017</v>
      </c>
      <c r="AK5" s="181" t="s">
        <v>44</v>
      </c>
    </row>
    <row r="6" spans="2:37" ht="11.25" x14ac:dyDescent="0.2">
      <c r="B6" s="182" t="s">
        <v>467</v>
      </c>
      <c r="C6" s="183"/>
      <c r="D6" s="172"/>
      <c r="E6" s="173"/>
      <c r="F6" s="173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84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5"/>
    </row>
    <row r="7" spans="2:37" s="92" customFormat="1" ht="11.25" x14ac:dyDescent="0.25">
      <c r="B7" s="185" t="s">
        <v>506</v>
      </c>
      <c r="C7" s="186" t="s">
        <v>507</v>
      </c>
      <c r="D7" s="187" t="s">
        <v>508</v>
      </c>
      <c r="E7" s="188"/>
      <c r="F7" s="188"/>
      <c r="G7" s="189">
        <f>203036.59*1/8.75</f>
        <v>23204.181714285714</v>
      </c>
      <c r="H7" s="189">
        <f t="shared" ref="H7:H14" si="0">(G7*0.1)</f>
        <v>2320.4181714285714</v>
      </c>
      <c r="I7" s="189">
        <f t="shared" ref="I7:I12" si="1">(G7*0.9)</f>
        <v>20883.763542857145</v>
      </c>
      <c r="J7" s="189">
        <v>0</v>
      </c>
      <c r="K7" s="189">
        <v>0</v>
      </c>
      <c r="L7" s="189">
        <v>0</v>
      </c>
      <c r="M7" s="189">
        <v>0</v>
      </c>
      <c r="N7" s="189">
        <v>0</v>
      </c>
      <c r="O7" s="189">
        <v>0</v>
      </c>
      <c r="P7" s="189">
        <v>0</v>
      </c>
      <c r="Q7" s="189">
        <v>29637.78</v>
      </c>
      <c r="R7" s="189">
        <v>36546.589999999997</v>
      </c>
      <c r="S7" s="189">
        <v>36546.589999999997</v>
      </c>
      <c r="T7" s="189">
        <v>36546.61</v>
      </c>
      <c r="U7" s="189">
        <v>4176.75</v>
      </c>
      <c r="V7" s="189">
        <v>789.58</v>
      </c>
      <c r="W7" s="189">
        <v>0</v>
      </c>
      <c r="X7" s="189">
        <v>0</v>
      </c>
      <c r="Y7" s="189">
        <v>0</v>
      </c>
      <c r="Z7" s="189">
        <v>0</v>
      </c>
      <c r="AA7" s="189">
        <v>0</v>
      </c>
      <c r="AB7" s="189">
        <v>0</v>
      </c>
      <c r="AC7" s="189">
        <v>0</v>
      </c>
      <c r="AD7" s="189">
        <v>0</v>
      </c>
      <c r="AE7" s="189">
        <v>0</v>
      </c>
      <c r="AF7" s="189">
        <v>0</v>
      </c>
      <c r="AG7" s="189">
        <v>0</v>
      </c>
      <c r="AH7" s="189"/>
      <c r="AI7" s="189"/>
      <c r="AJ7" s="189">
        <v>20883.759999999998</v>
      </c>
      <c r="AK7" s="189">
        <f t="shared" ref="AK7:AK19" si="2">SUM(AJ7)</f>
        <v>20883.759999999998</v>
      </c>
    </row>
    <row r="8" spans="2:37" s="92" customFormat="1" ht="11.25" x14ac:dyDescent="0.25">
      <c r="B8" s="190" t="s">
        <v>509</v>
      </c>
      <c r="C8" s="186" t="s">
        <v>510</v>
      </c>
      <c r="D8" s="187"/>
      <c r="E8" s="188"/>
      <c r="F8" s="188"/>
      <c r="G8" s="189">
        <f>5739/8.75</f>
        <v>655.88571428571424</v>
      </c>
      <c r="H8" s="189">
        <f t="shared" si="0"/>
        <v>65.588571428571427</v>
      </c>
      <c r="I8" s="189">
        <f t="shared" si="1"/>
        <v>590.29714285714283</v>
      </c>
      <c r="J8" s="189"/>
      <c r="K8" s="189"/>
      <c r="L8" s="189"/>
      <c r="M8" s="189"/>
      <c r="N8" s="189"/>
      <c r="O8" s="189"/>
      <c r="P8" s="189"/>
      <c r="Q8" s="189"/>
      <c r="R8" s="189"/>
      <c r="S8" s="189">
        <v>399.06</v>
      </c>
      <c r="T8" s="189">
        <v>1033.03</v>
      </c>
      <c r="U8" s="189">
        <v>118.07</v>
      </c>
      <c r="V8" s="189">
        <v>118.07</v>
      </c>
      <c r="W8" s="189">
        <v>118.06</v>
      </c>
      <c r="X8" s="189">
        <v>72.430000000000007</v>
      </c>
      <c r="Y8" s="189">
        <v>0</v>
      </c>
      <c r="Z8" s="189">
        <v>0</v>
      </c>
      <c r="AA8" s="189">
        <v>0</v>
      </c>
      <c r="AB8" s="189">
        <v>0</v>
      </c>
      <c r="AC8" s="189">
        <v>0</v>
      </c>
      <c r="AD8" s="189">
        <v>0</v>
      </c>
      <c r="AE8" s="189">
        <v>0</v>
      </c>
      <c r="AF8" s="189">
        <v>0</v>
      </c>
      <c r="AG8" s="189">
        <v>0</v>
      </c>
      <c r="AH8" s="189"/>
      <c r="AI8" s="189"/>
      <c r="AJ8" s="189">
        <v>590.29999999999995</v>
      </c>
      <c r="AK8" s="189">
        <f t="shared" si="2"/>
        <v>590.29999999999995</v>
      </c>
    </row>
    <row r="9" spans="2:37" s="92" customFormat="1" ht="11.25" x14ac:dyDescent="0.25">
      <c r="B9" s="190" t="s">
        <v>509</v>
      </c>
      <c r="C9" s="186" t="s">
        <v>510</v>
      </c>
      <c r="D9" s="187"/>
      <c r="E9" s="188"/>
      <c r="F9" s="188"/>
      <c r="G9" s="189">
        <f>5739/8.75</f>
        <v>655.88571428571424</v>
      </c>
      <c r="H9" s="189">
        <f t="shared" si="0"/>
        <v>65.588571428571427</v>
      </c>
      <c r="I9" s="189">
        <f t="shared" si="1"/>
        <v>590.29714285714283</v>
      </c>
      <c r="J9" s="189"/>
      <c r="K9" s="189"/>
      <c r="L9" s="189"/>
      <c r="M9" s="189"/>
      <c r="N9" s="189"/>
      <c r="O9" s="189"/>
      <c r="P9" s="189"/>
      <c r="Q9" s="189"/>
      <c r="R9" s="189"/>
      <c r="S9" s="189">
        <v>399.06</v>
      </c>
      <c r="T9" s="189">
        <v>1033.03</v>
      </c>
      <c r="U9" s="189">
        <v>118.07</v>
      </c>
      <c r="V9" s="189">
        <v>118.07</v>
      </c>
      <c r="W9" s="189">
        <v>118.06</v>
      </c>
      <c r="X9" s="189">
        <v>72.430000000000007</v>
      </c>
      <c r="Y9" s="189">
        <v>0</v>
      </c>
      <c r="Z9" s="189">
        <v>0</v>
      </c>
      <c r="AA9" s="189">
        <v>0</v>
      </c>
      <c r="AB9" s="189">
        <v>0</v>
      </c>
      <c r="AC9" s="189">
        <v>0</v>
      </c>
      <c r="AD9" s="189">
        <v>0</v>
      </c>
      <c r="AE9" s="189">
        <v>0</v>
      </c>
      <c r="AF9" s="189">
        <v>0</v>
      </c>
      <c r="AG9" s="189">
        <v>0</v>
      </c>
      <c r="AH9" s="189"/>
      <c r="AI9" s="189"/>
      <c r="AJ9" s="189">
        <v>590.29999999999995</v>
      </c>
      <c r="AK9" s="189">
        <f t="shared" si="2"/>
        <v>590.29999999999995</v>
      </c>
    </row>
    <row r="10" spans="2:37" s="92" customFormat="1" ht="22.5" x14ac:dyDescent="0.25">
      <c r="B10" s="190" t="s">
        <v>509</v>
      </c>
      <c r="C10" s="186" t="s">
        <v>511</v>
      </c>
      <c r="D10" s="186"/>
      <c r="E10" s="185"/>
      <c r="F10" s="185"/>
      <c r="G10" s="189">
        <f>52536/8.75</f>
        <v>6004.1142857142859</v>
      </c>
      <c r="H10" s="189">
        <f t="shared" si="0"/>
        <v>600.41142857142859</v>
      </c>
      <c r="I10" s="189">
        <f t="shared" si="1"/>
        <v>5403.7028571428573</v>
      </c>
      <c r="J10" s="189">
        <v>0</v>
      </c>
      <c r="K10" s="189">
        <v>0</v>
      </c>
      <c r="L10" s="189">
        <v>0</v>
      </c>
      <c r="M10" s="189">
        <v>0</v>
      </c>
      <c r="N10" s="189">
        <v>0</v>
      </c>
      <c r="O10" s="189">
        <v>0</v>
      </c>
      <c r="P10" s="189">
        <v>0</v>
      </c>
      <c r="Q10" s="189">
        <v>0</v>
      </c>
      <c r="R10" s="189">
        <v>0</v>
      </c>
      <c r="S10" s="189">
        <v>3653.05</v>
      </c>
      <c r="T10" s="189">
        <v>9456.48</v>
      </c>
      <c r="U10" s="189">
        <v>1080.76</v>
      </c>
      <c r="V10" s="189">
        <v>1080.76</v>
      </c>
      <c r="W10" s="189">
        <v>1080.76</v>
      </c>
      <c r="X10" s="189">
        <v>663.19</v>
      </c>
      <c r="Y10" s="189">
        <v>0</v>
      </c>
      <c r="Z10" s="189">
        <v>0</v>
      </c>
      <c r="AA10" s="189">
        <v>0</v>
      </c>
      <c r="AB10" s="189">
        <v>0</v>
      </c>
      <c r="AC10" s="189">
        <v>0</v>
      </c>
      <c r="AD10" s="189">
        <v>0</v>
      </c>
      <c r="AE10" s="189">
        <v>0</v>
      </c>
      <c r="AF10" s="189">
        <v>0</v>
      </c>
      <c r="AG10" s="189">
        <v>0</v>
      </c>
      <c r="AH10" s="189"/>
      <c r="AI10" s="189"/>
      <c r="AJ10" s="189">
        <v>5403.7</v>
      </c>
      <c r="AK10" s="189">
        <f t="shared" si="2"/>
        <v>5403.7</v>
      </c>
    </row>
    <row r="11" spans="2:37" s="92" customFormat="1" ht="11.25" x14ac:dyDescent="0.25">
      <c r="B11" s="190" t="s">
        <v>509</v>
      </c>
      <c r="C11" s="186" t="s">
        <v>512</v>
      </c>
      <c r="D11" s="187"/>
      <c r="E11" s="188"/>
      <c r="F11" s="188"/>
      <c r="G11" s="189">
        <f>5349/8.75</f>
        <v>611.31428571428569</v>
      </c>
      <c r="H11" s="189">
        <f t="shared" si="0"/>
        <v>61.131428571428572</v>
      </c>
      <c r="I11" s="189">
        <f t="shared" si="1"/>
        <v>550.18285714285719</v>
      </c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371.94</v>
      </c>
      <c r="T11" s="189">
        <v>962.82</v>
      </c>
      <c r="U11" s="189">
        <v>110.05</v>
      </c>
      <c r="V11" s="189">
        <v>110.05</v>
      </c>
      <c r="W11" s="189">
        <v>110.05</v>
      </c>
      <c r="X11" s="189">
        <v>67.790000000000006</v>
      </c>
      <c r="Y11" s="189">
        <v>0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89">
        <v>0</v>
      </c>
      <c r="AG11" s="189">
        <v>0</v>
      </c>
      <c r="AH11" s="189"/>
      <c r="AI11" s="189"/>
      <c r="AJ11" s="189">
        <v>550.17999999999995</v>
      </c>
      <c r="AK11" s="189">
        <f t="shared" si="2"/>
        <v>550.17999999999995</v>
      </c>
    </row>
    <row r="12" spans="2:37" s="92" customFormat="1" ht="11.25" x14ac:dyDescent="0.25">
      <c r="B12" s="190" t="s">
        <v>509</v>
      </c>
      <c r="C12" s="186" t="s">
        <v>512</v>
      </c>
      <c r="D12" s="187"/>
      <c r="E12" s="188"/>
      <c r="F12" s="188"/>
      <c r="G12" s="189">
        <f>5349/8.75</f>
        <v>611.31428571428569</v>
      </c>
      <c r="H12" s="189">
        <f t="shared" si="0"/>
        <v>61.131428571428572</v>
      </c>
      <c r="I12" s="189">
        <f t="shared" si="1"/>
        <v>550.18285714285719</v>
      </c>
      <c r="J12" s="189">
        <v>0</v>
      </c>
      <c r="K12" s="189">
        <v>0</v>
      </c>
      <c r="L12" s="189">
        <v>0</v>
      </c>
      <c r="M12" s="189">
        <v>0</v>
      </c>
      <c r="N12" s="189">
        <v>0</v>
      </c>
      <c r="O12" s="189">
        <v>0</v>
      </c>
      <c r="P12" s="189">
        <v>0</v>
      </c>
      <c r="Q12" s="189">
        <v>0</v>
      </c>
      <c r="R12" s="189">
        <v>0</v>
      </c>
      <c r="S12" s="189">
        <v>371.94</v>
      </c>
      <c r="T12" s="189">
        <v>962.82</v>
      </c>
      <c r="U12" s="189">
        <v>110.05</v>
      </c>
      <c r="V12" s="189">
        <v>110.05</v>
      </c>
      <c r="W12" s="189">
        <v>110.05</v>
      </c>
      <c r="X12" s="189">
        <v>67.790000000000006</v>
      </c>
      <c r="Y12" s="189">
        <v>0</v>
      </c>
      <c r="Z12" s="189">
        <v>0</v>
      </c>
      <c r="AA12" s="189">
        <v>0</v>
      </c>
      <c r="AB12" s="189">
        <v>0</v>
      </c>
      <c r="AC12" s="189">
        <v>0</v>
      </c>
      <c r="AD12" s="189">
        <v>0</v>
      </c>
      <c r="AE12" s="189">
        <v>0</v>
      </c>
      <c r="AF12" s="189">
        <v>0</v>
      </c>
      <c r="AG12" s="189">
        <v>0</v>
      </c>
      <c r="AH12" s="189"/>
      <c r="AI12" s="189"/>
      <c r="AJ12" s="189">
        <v>550.17999999999995</v>
      </c>
      <c r="AK12" s="189">
        <f t="shared" si="2"/>
        <v>550.17999999999995</v>
      </c>
    </row>
    <row r="13" spans="2:37" s="92" customFormat="1" ht="11.25" x14ac:dyDescent="0.25">
      <c r="B13" s="190" t="s">
        <v>513</v>
      </c>
      <c r="C13" s="186" t="s">
        <v>514</v>
      </c>
      <c r="D13" s="187"/>
      <c r="E13" s="188"/>
      <c r="F13" s="188"/>
      <c r="G13" s="189">
        <f>8949.6/8.75</f>
        <v>1022.8114285714286</v>
      </c>
      <c r="H13" s="189">
        <f t="shared" si="0"/>
        <v>102.28114285714287</v>
      </c>
      <c r="I13" s="189">
        <f>(G13*0.9)+0.98</f>
        <v>921.51028571428571</v>
      </c>
      <c r="J13" s="189">
        <v>0</v>
      </c>
      <c r="K13" s="189">
        <v>0</v>
      </c>
      <c r="L13" s="189">
        <v>0</v>
      </c>
      <c r="M13" s="189">
        <v>0</v>
      </c>
      <c r="N13" s="189">
        <v>0</v>
      </c>
      <c r="O13" s="189">
        <v>0</v>
      </c>
      <c r="P13" s="189">
        <v>0</v>
      </c>
      <c r="Q13" s="189">
        <v>0</v>
      </c>
      <c r="R13" s="189">
        <v>0</v>
      </c>
      <c r="S13" s="189">
        <v>0</v>
      </c>
      <c r="T13" s="189">
        <v>167.25</v>
      </c>
      <c r="U13" s="189">
        <v>184.12</v>
      </c>
      <c r="V13" s="189">
        <v>184.12</v>
      </c>
      <c r="W13" s="189">
        <v>184.12</v>
      </c>
      <c r="X13" s="189">
        <v>184.63</v>
      </c>
      <c r="Y13" s="189">
        <v>165.41</v>
      </c>
      <c r="Z13" s="189">
        <v>0</v>
      </c>
      <c r="AA13" s="189">
        <v>0</v>
      </c>
      <c r="AB13" s="189">
        <v>0</v>
      </c>
      <c r="AC13" s="189">
        <v>0</v>
      </c>
      <c r="AD13" s="189">
        <v>0</v>
      </c>
      <c r="AE13" s="189">
        <v>0</v>
      </c>
      <c r="AF13" s="189">
        <v>0</v>
      </c>
      <c r="AG13" s="189">
        <v>0</v>
      </c>
      <c r="AH13" s="189"/>
      <c r="AI13" s="189"/>
      <c r="AJ13" s="189">
        <f>920.53+0.98</f>
        <v>921.51</v>
      </c>
      <c r="AK13" s="189">
        <f t="shared" si="2"/>
        <v>921.51</v>
      </c>
    </row>
    <row r="14" spans="2:37" s="92" customFormat="1" ht="11.25" x14ac:dyDescent="0.25">
      <c r="B14" s="190" t="s">
        <v>515</v>
      </c>
      <c r="C14" s="186" t="s">
        <v>516</v>
      </c>
      <c r="D14" s="187"/>
      <c r="E14" s="188"/>
      <c r="F14" s="188"/>
      <c r="G14" s="189">
        <v>3136.88</v>
      </c>
      <c r="H14" s="189">
        <f t="shared" si="0"/>
        <v>313.68800000000005</v>
      </c>
      <c r="I14" s="189">
        <f>(G14*0.9)</f>
        <v>2823.192</v>
      </c>
      <c r="J14" s="189">
        <v>0</v>
      </c>
      <c r="K14" s="189">
        <v>0</v>
      </c>
      <c r="L14" s="189">
        <v>0</v>
      </c>
      <c r="M14" s="189">
        <v>0</v>
      </c>
      <c r="N14" s="189">
        <v>0</v>
      </c>
      <c r="O14" s="189">
        <v>0</v>
      </c>
      <c r="P14" s="189">
        <v>0</v>
      </c>
      <c r="Q14" s="189">
        <v>0</v>
      </c>
      <c r="R14" s="189">
        <v>0</v>
      </c>
      <c r="S14" s="189">
        <v>0</v>
      </c>
      <c r="T14" s="189">
        <v>0</v>
      </c>
      <c r="U14" s="189">
        <v>0</v>
      </c>
      <c r="V14" s="189">
        <v>44.86</v>
      </c>
      <c r="W14" s="189">
        <v>564.64</v>
      </c>
      <c r="X14" s="189">
        <v>566.22</v>
      </c>
      <c r="Y14" s="189">
        <v>564.66999999999996</v>
      </c>
      <c r="Z14" s="189">
        <v>564.66999999999996</v>
      </c>
      <c r="AA14" s="189">
        <v>518.13</v>
      </c>
      <c r="AB14" s="189">
        <v>0</v>
      </c>
      <c r="AC14" s="189">
        <v>0</v>
      </c>
      <c r="AD14" s="189">
        <v>0</v>
      </c>
      <c r="AE14" s="189">
        <v>0</v>
      </c>
      <c r="AF14" s="189">
        <v>0</v>
      </c>
      <c r="AG14" s="189">
        <v>0</v>
      </c>
      <c r="AH14" s="189"/>
      <c r="AI14" s="189"/>
      <c r="AJ14" s="189">
        <f>SUM(V14:AA14)</f>
        <v>2823.19</v>
      </c>
      <c r="AK14" s="189">
        <f t="shared" si="2"/>
        <v>2823.19</v>
      </c>
    </row>
    <row r="15" spans="2:37" s="92" customFormat="1" ht="33.75" x14ac:dyDescent="0.25">
      <c r="B15" s="190" t="s">
        <v>517</v>
      </c>
      <c r="C15" s="186" t="s">
        <v>518</v>
      </c>
      <c r="D15" s="187" t="s">
        <v>519</v>
      </c>
      <c r="E15" s="188"/>
      <c r="F15" s="188"/>
      <c r="G15" s="189">
        <v>11630</v>
      </c>
      <c r="H15" s="189">
        <f>(G15*0.1)</f>
        <v>1163</v>
      </c>
      <c r="I15" s="189">
        <f>(G15*0.9)</f>
        <v>10467</v>
      </c>
      <c r="J15" s="189">
        <v>0</v>
      </c>
      <c r="K15" s="189">
        <v>0</v>
      </c>
      <c r="L15" s="189">
        <v>0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0</v>
      </c>
      <c r="S15" s="189">
        <v>0</v>
      </c>
      <c r="T15" s="189">
        <v>0</v>
      </c>
      <c r="U15" s="189">
        <v>0</v>
      </c>
      <c r="V15" s="189">
        <v>0</v>
      </c>
      <c r="W15" s="189">
        <v>0</v>
      </c>
      <c r="X15" s="189">
        <v>103.24</v>
      </c>
      <c r="Y15" s="189">
        <v>2093.44</v>
      </c>
      <c r="Z15" s="189">
        <v>2093.4299999999998</v>
      </c>
      <c r="AA15" s="189">
        <v>2093.4299999999998</v>
      </c>
      <c r="AB15" s="189">
        <v>2099.16</v>
      </c>
      <c r="AC15" s="189">
        <v>1984.3</v>
      </c>
      <c r="AD15" s="189">
        <v>0</v>
      </c>
      <c r="AE15" s="189">
        <v>0</v>
      </c>
      <c r="AF15" s="189">
        <v>0</v>
      </c>
      <c r="AG15" s="189">
        <v>0</v>
      </c>
      <c r="AH15" s="189"/>
      <c r="AI15" s="189"/>
      <c r="AJ15" s="189">
        <f>SUM(X15:AD15)</f>
        <v>10466.999999999998</v>
      </c>
      <c r="AK15" s="189">
        <f t="shared" si="2"/>
        <v>10466.999999999998</v>
      </c>
    </row>
    <row r="16" spans="2:37" s="92" customFormat="1" ht="11.25" x14ac:dyDescent="0.25">
      <c r="B16" s="191" t="s">
        <v>520</v>
      </c>
      <c r="C16" s="192" t="s">
        <v>521</v>
      </c>
      <c r="D16" s="193"/>
      <c r="E16" s="194"/>
      <c r="F16" s="194"/>
      <c r="G16" s="195">
        <v>34550</v>
      </c>
      <c r="H16" s="195">
        <f>(G16*0.1)</f>
        <v>3455</v>
      </c>
      <c r="I16" s="195">
        <f>(G16*0.9)</f>
        <v>31095</v>
      </c>
      <c r="J16" s="195">
        <v>0</v>
      </c>
      <c r="K16" s="196">
        <v>0</v>
      </c>
      <c r="L16" s="196">
        <v>0</v>
      </c>
      <c r="M16" s="196">
        <v>0</v>
      </c>
      <c r="N16" s="195">
        <v>0</v>
      </c>
      <c r="O16" s="195">
        <v>0</v>
      </c>
      <c r="P16" s="195">
        <v>0</v>
      </c>
      <c r="Q16" s="195">
        <v>0</v>
      </c>
      <c r="R16" s="195">
        <v>0</v>
      </c>
      <c r="S16" s="196">
        <v>0</v>
      </c>
      <c r="T16" s="196">
        <v>0</v>
      </c>
      <c r="U16" s="196">
        <v>0</v>
      </c>
      <c r="V16" s="195">
        <v>0</v>
      </c>
      <c r="W16" s="195">
        <v>0</v>
      </c>
      <c r="X16" s="195">
        <v>0</v>
      </c>
      <c r="Y16" s="195">
        <v>5179.66</v>
      </c>
      <c r="Z16" s="195">
        <v>6219</v>
      </c>
      <c r="AA16" s="195">
        <v>6219</v>
      </c>
      <c r="AB16" s="195">
        <v>6236.04</v>
      </c>
      <c r="AC16" s="195">
        <v>6219</v>
      </c>
      <c r="AD16" s="195">
        <v>1022.3</v>
      </c>
      <c r="AE16" s="195">
        <v>0</v>
      </c>
      <c r="AF16" s="195">
        <v>0</v>
      </c>
      <c r="AG16" s="189">
        <v>0</v>
      </c>
      <c r="AH16" s="189"/>
      <c r="AI16" s="189"/>
      <c r="AJ16" s="195">
        <f>SUM(Y16:AD16)</f>
        <v>31095</v>
      </c>
      <c r="AK16" s="189">
        <f t="shared" si="2"/>
        <v>31095</v>
      </c>
    </row>
    <row r="17" spans="2:37" s="92" customFormat="1" ht="11.25" x14ac:dyDescent="0.25">
      <c r="B17" s="197" t="s">
        <v>522</v>
      </c>
      <c r="C17" s="186" t="s">
        <v>523</v>
      </c>
      <c r="D17" s="187" t="s">
        <v>524</v>
      </c>
      <c r="E17" s="198"/>
      <c r="F17" s="198"/>
      <c r="G17" s="199">
        <v>13156.79</v>
      </c>
      <c r="H17" s="199">
        <f t="shared" ref="H17:H19" si="3">(G17*0.1)</f>
        <v>1315.6790000000001</v>
      </c>
      <c r="I17" s="200">
        <f t="shared" ref="I17:I19" si="4">(G17*0.9)</f>
        <v>11841.111000000001</v>
      </c>
      <c r="J17" s="195"/>
      <c r="K17" s="196"/>
      <c r="L17" s="196"/>
      <c r="M17" s="196"/>
      <c r="N17" s="195"/>
      <c r="O17" s="195"/>
      <c r="P17" s="195"/>
      <c r="Q17" s="195"/>
      <c r="R17" s="195"/>
      <c r="S17" s="196"/>
      <c r="T17" s="196"/>
      <c r="U17" s="196"/>
      <c r="V17" s="195"/>
      <c r="W17" s="195"/>
      <c r="X17" s="195"/>
      <c r="Y17" s="195"/>
      <c r="Z17" s="195"/>
      <c r="AA17" s="195"/>
      <c r="AB17" s="195"/>
      <c r="AC17" s="201">
        <v>635.86</v>
      </c>
      <c r="AD17" s="199">
        <v>2368.25</v>
      </c>
      <c r="AE17" s="201">
        <v>2368.25</v>
      </c>
      <c r="AF17" s="201">
        <v>2374.7399999999998</v>
      </c>
      <c r="AG17" s="201">
        <v>2368.25</v>
      </c>
      <c r="AH17" s="199">
        <v>1725.76</v>
      </c>
      <c r="AI17" s="199"/>
      <c r="AJ17" s="195">
        <f>SUM(AC17:AH17)</f>
        <v>11841.11</v>
      </c>
      <c r="AK17" s="189">
        <f t="shared" si="2"/>
        <v>11841.11</v>
      </c>
    </row>
    <row r="18" spans="2:37" s="92" customFormat="1" ht="11.25" x14ac:dyDescent="0.25">
      <c r="B18" s="197" t="s">
        <v>522</v>
      </c>
      <c r="C18" s="186" t="s">
        <v>525</v>
      </c>
      <c r="D18" s="187" t="s">
        <v>526</v>
      </c>
      <c r="E18" s="198"/>
      <c r="F18" s="198"/>
      <c r="G18" s="199">
        <v>3101.85</v>
      </c>
      <c r="H18" s="199">
        <f t="shared" si="3"/>
        <v>310.185</v>
      </c>
      <c r="I18" s="200">
        <f t="shared" si="4"/>
        <v>2791.665</v>
      </c>
      <c r="J18" s="195"/>
      <c r="K18" s="196"/>
      <c r="L18" s="196"/>
      <c r="M18" s="196"/>
      <c r="N18" s="195"/>
      <c r="O18" s="195"/>
      <c r="P18" s="195"/>
      <c r="Q18" s="195"/>
      <c r="R18" s="195"/>
      <c r="S18" s="196"/>
      <c r="T18" s="196"/>
      <c r="U18" s="196"/>
      <c r="V18" s="195"/>
      <c r="W18" s="195"/>
      <c r="X18" s="195"/>
      <c r="Y18" s="195"/>
      <c r="Z18" s="195"/>
      <c r="AA18" s="195"/>
      <c r="AB18" s="195"/>
      <c r="AC18" s="201">
        <v>149.91</v>
      </c>
      <c r="AD18" s="199">
        <v>558.33000000000004</v>
      </c>
      <c r="AE18" s="201">
        <v>558.33000000000004</v>
      </c>
      <c r="AF18" s="201">
        <v>559.86</v>
      </c>
      <c r="AG18" s="202">
        <v>558.33000000000004</v>
      </c>
      <c r="AH18" s="199">
        <v>406.9</v>
      </c>
      <c r="AI18" s="199"/>
      <c r="AJ18" s="195">
        <f>SUM(AC18:AH18)</f>
        <v>2791.6600000000003</v>
      </c>
      <c r="AK18" s="189">
        <f t="shared" si="2"/>
        <v>2791.6600000000003</v>
      </c>
    </row>
    <row r="19" spans="2:37" s="92" customFormat="1" ht="11.25" x14ac:dyDescent="0.25">
      <c r="B19" s="197" t="s">
        <v>522</v>
      </c>
      <c r="C19" s="186" t="s">
        <v>527</v>
      </c>
      <c r="D19" s="187" t="s">
        <v>528</v>
      </c>
      <c r="E19" s="198"/>
      <c r="F19" s="198"/>
      <c r="G19" s="199">
        <v>3911.83</v>
      </c>
      <c r="H19" s="199">
        <f t="shared" si="3"/>
        <v>391.18299999999999</v>
      </c>
      <c r="I19" s="200">
        <f t="shared" si="4"/>
        <v>3520.6469999999999</v>
      </c>
      <c r="J19" s="195"/>
      <c r="K19" s="196"/>
      <c r="L19" s="196"/>
      <c r="M19" s="196"/>
      <c r="N19" s="195"/>
      <c r="O19" s="195"/>
      <c r="P19" s="195"/>
      <c r="Q19" s="195"/>
      <c r="R19" s="195"/>
      <c r="S19" s="196"/>
      <c r="T19" s="196"/>
      <c r="U19" s="196"/>
      <c r="V19" s="195"/>
      <c r="W19" s="195"/>
      <c r="X19" s="195"/>
      <c r="Y19" s="195"/>
      <c r="Z19" s="195"/>
      <c r="AA19" s="195"/>
      <c r="AB19" s="195"/>
      <c r="AC19" s="201">
        <v>189.04</v>
      </c>
      <c r="AD19" s="199">
        <v>704.1</v>
      </c>
      <c r="AE19" s="201">
        <v>704.1</v>
      </c>
      <c r="AF19" s="201">
        <v>706.02</v>
      </c>
      <c r="AG19" s="201">
        <v>704.1</v>
      </c>
      <c r="AH19" s="199">
        <v>513.29</v>
      </c>
      <c r="AI19" s="199"/>
      <c r="AJ19" s="195">
        <f>SUM(AC19:AH19)</f>
        <v>3520.65</v>
      </c>
      <c r="AK19" s="189">
        <f t="shared" si="2"/>
        <v>3520.65</v>
      </c>
    </row>
    <row r="20" spans="2:37" s="92" customFormat="1" ht="22.5" x14ac:dyDescent="0.25">
      <c r="B20" s="197" t="s">
        <v>529</v>
      </c>
      <c r="C20" s="186" t="s">
        <v>530</v>
      </c>
      <c r="D20" s="187" t="s">
        <v>531</v>
      </c>
      <c r="E20" s="198"/>
      <c r="F20" s="198"/>
      <c r="G20" s="199">
        <v>3150</v>
      </c>
      <c r="H20" s="199">
        <f>(G20*0.1)</f>
        <v>315</v>
      </c>
      <c r="I20" s="200">
        <f>(G20*0.9)</f>
        <v>2835</v>
      </c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203"/>
      <c r="V20" s="203"/>
      <c r="W20" s="199"/>
      <c r="X20" s="199"/>
      <c r="Y20" s="199"/>
      <c r="Z20" s="199"/>
      <c r="AA20" s="199"/>
      <c r="AB20" s="199"/>
      <c r="AC20" s="199"/>
      <c r="AD20" s="199">
        <v>560.79999999999995</v>
      </c>
      <c r="AE20" s="199">
        <v>567.02</v>
      </c>
      <c r="AF20" s="199">
        <v>568.57000000000005</v>
      </c>
      <c r="AG20" s="199">
        <v>567.02</v>
      </c>
      <c r="AH20" s="199">
        <v>567.02</v>
      </c>
      <c r="AI20" s="199"/>
      <c r="AJ20" s="195">
        <v>2835</v>
      </c>
      <c r="AK20" s="199">
        <v>2835</v>
      </c>
    </row>
    <row r="21" spans="2:37" s="92" customFormat="1" ht="67.5" x14ac:dyDescent="0.25">
      <c r="B21" s="197" t="s">
        <v>75</v>
      </c>
      <c r="C21" s="186" t="s">
        <v>532</v>
      </c>
      <c r="D21" s="187" t="s">
        <v>533</v>
      </c>
      <c r="E21" s="198"/>
      <c r="F21" s="198"/>
      <c r="G21" s="199">
        <v>16575</v>
      </c>
      <c r="H21" s="199">
        <f>(G21*0.1)</f>
        <v>1657.5</v>
      </c>
      <c r="I21" s="200">
        <f>(G21*0.9)</f>
        <v>14917.5</v>
      </c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203"/>
      <c r="V21" s="203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200" t="e">
        <f>SUM('[1]ENERO-16'!#REF!)</f>
        <v>#REF!</v>
      </c>
      <c r="AJ21" s="199">
        <v>14917.5</v>
      </c>
      <c r="AK21" s="199">
        <v>14917.5</v>
      </c>
    </row>
    <row r="22" spans="2:37" s="92" customFormat="1" ht="33.75" x14ac:dyDescent="0.25">
      <c r="B22" s="197" t="s">
        <v>534</v>
      </c>
      <c r="C22" s="186" t="s">
        <v>535</v>
      </c>
      <c r="D22" s="187" t="s">
        <v>536</v>
      </c>
      <c r="E22" s="198"/>
      <c r="F22" s="198"/>
      <c r="G22" s="199">
        <v>23989.9</v>
      </c>
      <c r="H22" s="199">
        <f>(G22*0.1)</f>
        <v>2398.9900000000002</v>
      </c>
      <c r="I22" s="200">
        <f>(G22*0.9)</f>
        <v>21590.910000000003</v>
      </c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203"/>
      <c r="V22" s="203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200" t="e">
        <f>SUM('[1]ENERO-16'!#REF!)</f>
        <v>#REF!</v>
      </c>
      <c r="AJ22" s="199">
        <v>21590.91</v>
      </c>
      <c r="AK22" s="199">
        <v>21590.91</v>
      </c>
    </row>
    <row r="23" spans="2:37" s="92" customFormat="1" ht="11.25" x14ac:dyDescent="0.25">
      <c r="B23" s="204" t="s">
        <v>537</v>
      </c>
      <c r="C23" s="205"/>
      <c r="D23" s="206"/>
      <c r="E23" s="207"/>
      <c r="F23" s="207"/>
      <c r="G23" s="208">
        <f>SUM(G7:G22)</f>
        <v>145967.75742857147</v>
      </c>
      <c r="H23" s="208">
        <f>SUM(H7:H22)</f>
        <v>14596.77574285714</v>
      </c>
      <c r="I23" s="208">
        <f>SUM(I7:I22)</f>
        <v>131371.96168571428</v>
      </c>
      <c r="J23" s="208">
        <f t="shared" ref="J23:AC23" si="5">SUM(J7:J16)</f>
        <v>0</v>
      </c>
      <c r="K23" s="208">
        <f t="shared" si="5"/>
        <v>0</v>
      </c>
      <c r="L23" s="208">
        <f t="shared" si="5"/>
        <v>0</v>
      </c>
      <c r="M23" s="208">
        <f t="shared" si="5"/>
        <v>0</v>
      </c>
      <c r="N23" s="208">
        <f t="shared" si="5"/>
        <v>0</v>
      </c>
      <c r="O23" s="208">
        <f t="shared" si="5"/>
        <v>0</v>
      </c>
      <c r="P23" s="208">
        <f t="shared" si="5"/>
        <v>0</v>
      </c>
      <c r="Q23" s="208">
        <f t="shared" si="5"/>
        <v>29637.78</v>
      </c>
      <c r="R23" s="208">
        <f t="shared" si="5"/>
        <v>36546.589999999997</v>
      </c>
      <c r="S23" s="208">
        <f t="shared" si="5"/>
        <v>41741.64</v>
      </c>
      <c r="T23" s="208">
        <f t="shared" si="5"/>
        <v>50162.039999999994</v>
      </c>
      <c r="U23" s="208">
        <f t="shared" si="5"/>
        <v>5897.87</v>
      </c>
      <c r="V23" s="208">
        <f t="shared" si="5"/>
        <v>2555.5600000000004</v>
      </c>
      <c r="W23" s="208">
        <f t="shared" si="5"/>
        <v>2285.7399999999998</v>
      </c>
      <c r="X23" s="208">
        <f t="shared" si="5"/>
        <v>1797.72</v>
      </c>
      <c r="Y23" s="208">
        <f t="shared" si="5"/>
        <v>8003.18</v>
      </c>
      <c r="Z23" s="208">
        <f t="shared" si="5"/>
        <v>8877.1</v>
      </c>
      <c r="AA23" s="208">
        <f t="shared" si="5"/>
        <v>8830.56</v>
      </c>
      <c r="AB23" s="208">
        <f t="shared" si="5"/>
        <v>8335.2000000000007</v>
      </c>
      <c r="AC23" s="208">
        <f t="shared" si="5"/>
        <v>8203.2999999999993</v>
      </c>
      <c r="AD23" s="208">
        <f>SUM(AD15:AD16)</f>
        <v>1022.3</v>
      </c>
      <c r="AE23" s="208">
        <f>SUM(AE15:AE16)</f>
        <v>0</v>
      </c>
      <c r="AF23" s="208">
        <f>SUM(AF15:AF16)</f>
        <v>0</v>
      </c>
      <c r="AG23" s="208">
        <f>SUM(AG15:AG16)</f>
        <v>0</v>
      </c>
      <c r="AH23" s="208"/>
      <c r="AI23" s="208"/>
      <c r="AJ23" s="208">
        <f>SUM(AJ7:AJ22)</f>
        <v>131371.94999999998</v>
      </c>
      <c r="AK23" s="208">
        <f>SUM(AK7:AK22)</f>
        <v>131371.94999999998</v>
      </c>
    </row>
    <row r="24" spans="2:37" s="92" customFormat="1" ht="11.25" x14ac:dyDescent="0.25">
      <c r="B24" s="209" t="s">
        <v>538</v>
      </c>
      <c r="C24" s="210"/>
      <c r="D24" s="211"/>
      <c r="E24" s="212"/>
      <c r="F24" s="212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</row>
    <row r="25" spans="2:37" s="92" customFormat="1" ht="11.25" x14ac:dyDescent="0.25">
      <c r="B25" s="185" t="s">
        <v>539</v>
      </c>
      <c r="C25" s="186" t="s">
        <v>540</v>
      </c>
      <c r="D25" s="186" t="s">
        <v>541</v>
      </c>
      <c r="E25" s="185" t="s">
        <v>98</v>
      </c>
      <c r="F25" s="185" t="s">
        <v>542</v>
      </c>
      <c r="G25" s="189">
        <f>10000*1/8.75</f>
        <v>1142.8571428571429</v>
      </c>
      <c r="H25" s="189">
        <f t="shared" ref="H25:H35" si="6">(G25*0.1)</f>
        <v>114.28571428571429</v>
      </c>
      <c r="I25" s="189">
        <f t="shared" ref="I25:I30" si="7">(G25*0.9)</f>
        <v>1028.5714285714287</v>
      </c>
      <c r="J25" s="189">
        <v>0</v>
      </c>
      <c r="K25" s="189">
        <v>0</v>
      </c>
      <c r="L25" s="189">
        <v>0</v>
      </c>
      <c r="M25" s="189">
        <v>0</v>
      </c>
      <c r="N25" s="189">
        <v>0</v>
      </c>
      <c r="O25" s="189">
        <v>0</v>
      </c>
      <c r="P25" s="189">
        <f>(I25/5/365*120)</f>
        <v>67.632093933463793</v>
      </c>
      <c r="Q25" s="189">
        <v>1800</v>
      </c>
      <c r="R25" s="189">
        <v>1800</v>
      </c>
      <c r="S25" s="189">
        <v>1800</v>
      </c>
      <c r="T25" s="189">
        <v>1800</v>
      </c>
      <c r="U25" s="189">
        <v>198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  <c r="AB25" s="189">
        <v>0</v>
      </c>
      <c r="AC25" s="189">
        <v>0</v>
      </c>
      <c r="AD25" s="189">
        <v>0</v>
      </c>
      <c r="AE25" s="189">
        <v>0</v>
      </c>
      <c r="AF25" s="189">
        <v>0</v>
      </c>
      <c r="AG25" s="189">
        <v>0</v>
      </c>
      <c r="AH25" s="189"/>
      <c r="AI25" s="189"/>
      <c r="AJ25" s="189">
        <v>1028.57</v>
      </c>
      <c r="AK25" s="189">
        <f t="shared" ref="AK25:AK32" si="8">SUM(AJ25)</f>
        <v>1028.57</v>
      </c>
    </row>
    <row r="26" spans="2:37" s="92" customFormat="1" ht="11.25" x14ac:dyDescent="0.25">
      <c r="B26" s="185" t="s">
        <v>539</v>
      </c>
      <c r="C26" s="186" t="s">
        <v>543</v>
      </c>
      <c r="D26" s="186" t="s">
        <v>544</v>
      </c>
      <c r="E26" s="185" t="s">
        <v>545</v>
      </c>
      <c r="F26" s="185" t="s">
        <v>546</v>
      </c>
      <c r="G26" s="189">
        <f>10000*1/8.75</f>
        <v>1142.8571428571429</v>
      </c>
      <c r="H26" s="189">
        <f t="shared" si="6"/>
        <v>114.28571428571429</v>
      </c>
      <c r="I26" s="189">
        <f t="shared" si="7"/>
        <v>1028.5714285714287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f>(I26/5/365*120)</f>
        <v>67.632093933463793</v>
      </c>
      <c r="Q26" s="189">
        <v>1800</v>
      </c>
      <c r="R26" s="189">
        <v>1800</v>
      </c>
      <c r="S26" s="189">
        <v>1800</v>
      </c>
      <c r="T26" s="189">
        <v>1800</v>
      </c>
      <c r="U26" s="189">
        <v>198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  <c r="AB26" s="189">
        <v>0</v>
      </c>
      <c r="AC26" s="189">
        <v>0</v>
      </c>
      <c r="AD26" s="189">
        <v>0</v>
      </c>
      <c r="AE26" s="189">
        <v>0</v>
      </c>
      <c r="AF26" s="189">
        <v>0</v>
      </c>
      <c r="AG26" s="189">
        <v>0</v>
      </c>
      <c r="AH26" s="189"/>
      <c r="AI26" s="189"/>
      <c r="AJ26" s="189">
        <v>1028.57</v>
      </c>
      <c r="AK26" s="189">
        <f t="shared" si="8"/>
        <v>1028.57</v>
      </c>
    </row>
    <row r="27" spans="2:37" s="92" customFormat="1" ht="11.25" x14ac:dyDescent="0.25">
      <c r="B27" s="185" t="s">
        <v>547</v>
      </c>
      <c r="C27" s="186" t="s">
        <v>548</v>
      </c>
      <c r="D27" s="187" t="s">
        <v>549</v>
      </c>
      <c r="E27" s="188" t="s">
        <v>94</v>
      </c>
      <c r="F27" s="188" t="s">
        <v>550</v>
      </c>
      <c r="G27" s="189">
        <f>5500*1/8.75</f>
        <v>628.57142857142856</v>
      </c>
      <c r="H27" s="189">
        <f t="shared" si="6"/>
        <v>62.857142857142861</v>
      </c>
      <c r="I27" s="189">
        <f t="shared" si="7"/>
        <v>565.71428571428567</v>
      </c>
      <c r="J27" s="189">
        <v>0</v>
      </c>
      <c r="K27" s="189">
        <v>0</v>
      </c>
      <c r="L27" s="189">
        <v>0</v>
      </c>
      <c r="M27" s="189">
        <v>0</v>
      </c>
      <c r="N27" s="189">
        <v>0</v>
      </c>
      <c r="O27" s="189">
        <v>0</v>
      </c>
      <c r="P27" s="189">
        <v>762.13</v>
      </c>
      <c r="Q27" s="189">
        <v>990</v>
      </c>
      <c r="R27" s="189">
        <v>990</v>
      </c>
      <c r="S27" s="189">
        <v>990</v>
      </c>
      <c r="T27" s="189">
        <v>989.99</v>
      </c>
      <c r="U27" s="189">
        <v>26.04</v>
      </c>
      <c r="V27" s="189">
        <v>0</v>
      </c>
      <c r="W27" s="189">
        <v>0</v>
      </c>
      <c r="X27" s="189">
        <v>0</v>
      </c>
      <c r="Y27" s="189">
        <v>0</v>
      </c>
      <c r="Z27" s="189">
        <v>0</v>
      </c>
      <c r="AA27" s="189">
        <v>0</v>
      </c>
      <c r="AB27" s="189">
        <v>0</v>
      </c>
      <c r="AC27" s="189">
        <v>0</v>
      </c>
      <c r="AD27" s="189">
        <v>0</v>
      </c>
      <c r="AE27" s="189">
        <v>0</v>
      </c>
      <c r="AF27" s="189">
        <v>0</v>
      </c>
      <c r="AG27" s="189">
        <v>0</v>
      </c>
      <c r="AH27" s="189"/>
      <c r="AI27" s="189"/>
      <c r="AJ27" s="189">
        <v>565.71</v>
      </c>
      <c r="AK27" s="189">
        <f t="shared" si="8"/>
        <v>565.71</v>
      </c>
    </row>
    <row r="28" spans="2:37" s="92" customFormat="1" ht="22.5" x14ac:dyDescent="0.25">
      <c r="B28" s="185" t="s">
        <v>551</v>
      </c>
      <c r="C28" s="186" t="s">
        <v>552</v>
      </c>
      <c r="D28" s="186" t="s">
        <v>553</v>
      </c>
      <c r="E28" s="185" t="s">
        <v>117</v>
      </c>
      <c r="F28" s="185" t="s">
        <v>554</v>
      </c>
      <c r="G28" s="189">
        <f>10000*1/8.75</f>
        <v>1142.8571428571429</v>
      </c>
      <c r="H28" s="189">
        <f t="shared" si="6"/>
        <v>114.28571428571429</v>
      </c>
      <c r="I28" s="189">
        <f t="shared" si="7"/>
        <v>1028.5714285714287</v>
      </c>
      <c r="J28" s="189">
        <v>0</v>
      </c>
      <c r="K28" s="189">
        <v>0</v>
      </c>
      <c r="L28" s="189">
        <v>0</v>
      </c>
      <c r="M28" s="189">
        <v>0</v>
      </c>
      <c r="N28" s="189">
        <v>0</v>
      </c>
      <c r="O28" s="189">
        <v>0</v>
      </c>
      <c r="P28" s="189">
        <f>(I28/5/365*361)</f>
        <v>203.45988258317024</v>
      </c>
      <c r="Q28" s="189">
        <v>1800</v>
      </c>
      <c r="R28" s="189">
        <v>1800</v>
      </c>
      <c r="S28" s="189">
        <v>1800</v>
      </c>
      <c r="T28" s="189">
        <v>1800</v>
      </c>
      <c r="U28" s="189">
        <v>182.46</v>
      </c>
      <c r="V28" s="189">
        <v>0</v>
      </c>
      <c r="W28" s="189">
        <v>0</v>
      </c>
      <c r="X28" s="189">
        <v>0</v>
      </c>
      <c r="Y28" s="189">
        <v>0</v>
      </c>
      <c r="Z28" s="189">
        <v>0</v>
      </c>
      <c r="AA28" s="189">
        <v>0</v>
      </c>
      <c r="AB28" s="189">
        <v>0</v>
      </c>
      <c r="AC28" s="189">
        <v>0</v>
      </c>
      <c r="AD28" s="189">
        <v>0</v>
      </c>
      <c r="AE28" s="189">
        <v>0</v>
      </c>
      <c r="AF28" s="189">
        <v>0</v>
      </c>
      <c r="AG28" s="189">
        <v>0</v>
      </c>
      <c r="AH28" s="189"/>
      <c r="AI28" s="189"/>
      <c r="AJ28" s="189">
        <v>1028.57</v>
      </c>
      <c r="AK28" s="189">
        <f t="shared" si="8"/>
        <v>1028.57</v>
      </c>
    </row>
    <row r="29" spans="2:37" s="92" customFormat="1" ht="11.25" x14ac:dyDescent="0.25">
      <c r="B29" s="185" t="s">
        <v>555</v>
      </c>
      <c r="C29" s="186" t="s">
        <v>556</v>
      </c>
      <c r="D29" s="187" t="s">
        <v>557</v>
      </c>
      <c r="E29" s="188" t="s">
        <v>558</v>
      </c>
      <c r="F29" s="188" t="s">
        <v>559</v>
      </c>
      <c r="G29" s="189">
        <f>8000*1/8.75</f>
        <v>914.28571428571433</v>
      </c>
      <c r="H29" s="189">
        <f t="shared" si="6"/>
        <v>91.428571428571445</v>
      </c>
      <c r="I29" s="189">
        <f t="shared" si="7"/>
        <v>822.85714285714289</v>
      </c>
      <c r="J29" s="189">
        <v>0</v>
      </c>
      <c r="K29" s="189">
        <v>0</v>
      </c>
      <c r="L29" s="189">
        <v>0</v>
      </c>
      <c r="M29" s="189">
        <v>0</v>
      </c>
      <c r="N29" s="189">
        <v>0</v>
      </c>
      <c r="O29" s="189">
        <v>0</v>
      </c>
      <c r="P29" s="189">
        <f>(I29/5/365*222)</f>
        <v>100.09549902152642</v>
      </c>
      <c r="Q29" s="189">
        <v>1440</v>
      </c>
      <c r="R29" s="189">
        <v>1440</v>
      </c>
      <c r="S29" s="189">
        <v>1440</v>
      </c>
      <c r="T29" s="189">
        <v>1440.01</v>
      </c>
      <c r="U29" s="189">
        <v>153.13</v>
      </c>
      <c r="V29" s="189">
        <v>0</v>
      </c>
      <c r="W29" s="189">
        <v>0</v>
      </c>
      <c r="X29" s="189">
        <v>0</v>
      </c>
      <c r="Y29" s="189">
        <v>0</v>
      </c>
      <c r="Z29" s="189">
        <v>0</v>
      </c>
      <c r="AA29" s="189">
        <v>0</v>
      </c>
      <c r="AB29" s="189">
        <v>0</v>
      </c>
      <c r="AC29" s="189">
        <v>0</v>
      </c>
      <c r="AD29" s="189">
        <v>0</v>
      </c>
      <c r="AE29" s="189">
        <v>0</v>
      </c>
      <c r="AF29" s="189">
        <v>0</v>
      </c>
      <c r="AG29" s="189">
        <v>0</v>
      </c>
      <c r="AH29" s="189"/>
      <c r="AI29" s="189"/>
      <c r="AJ29" s="189">
        <v>822.86</v>
      </c>
      <c r="AK29" s="189">
        <f t="shared" si="8"/>
        <v>822.86</v>
      </c>
    </row>
    <row r="30" spans="2:37" s="92" customFormat="1" ht="22.5" x14ac:dyDescent="0.25">
      <c r="B30" s="185" t="s">
        <v>560</v>
      </c>
      <c r="C30" s="186" t="s">
        <v>543</v>
      </c>
      <c r="D30" s="187" t="s">
        <v>561</v>
      </c>
      <c r="E30" s="188" t="s">
        <v>98</v>
      </c>
      <c r="F30" s="188" t="s">
        <v>562</v>
      </c>
      <c r="G30" s="189">
        <f>9864*1/8.75</f>
        <v>1127.3142857142857</v>
      </c>
      <c r="H30" s="189">
        <f t="shared" si="6"/>
        <v>112.73142857142858</v>
      </c>
      <c r="I30" s="189">
        <f t="shared" si="7"/>
        <v>1014.5828571428572</v>
      </c>
      <c r="J30" s="189">
        <v>0</v>
      </c>
      <c r="K30" s="189">
        <v>0</v>
      </c>
      <c r="L30" s="189">
        <v>0</v>
      </c>
      <c r="M30" s="189">
        <v>0</v>
      </c>
      <c r="N30" s="189">
        <v>0</v>
      </c>
      <c r="O30" s="189">
        <v>0</v>
      </c>
      <c r="P30" s="189">
        <f>(I30/5/365*26)</f>
        <v>14.454331115459883</v>
      </c>
      <c r="Q30" s="189">
        <v>1775.52</v>
      </c>
      <c r="R30" s="189">
        <v>1775.52</v>
      </c>
      <c r="S30" s="189">
        <v>1775.52</v>
      </c>
      <c r="T30" s="189">
        <v>1775.53</v>
      </c>
      <c r="U30" s="189">
        <v>201.26</v>
      </c>
      <c r="V30" s="189">
        <v>0</v>
      </c>
      <c r="W30" s="189">
        <v>0</v>
      </c>
      <c r="X30" s="189">
        <v>0</v>
      </c>
      <c r="Y30" s="189">
        <v>0</v>
      </c>
      <c r="Z30" s="189">
        <v>0</v>
      </c>
      <c r="AA30" s="189">
        <v>0</v>
      </c>
      <c r="AB30" s="189">
        <v>0</v>
      </c>
      <c r="AC30" s="189">
        <v>0</v>
      </c>
      <c r="AD30" s="189">
        <v>0</v>
      </c>
      <c r="AE30" s="189">
        <v>0</v>
      </c>
      <c r="AF30" s="189">
        <v>0</v>
      </c>
      <c r="AG30" s="189">
        <v>0</v>
      </c>
      <c r="AH30" s="189"/>
      <c r="AI30" s="189"/>
      <c r="AJ30" s="189">
        <v>1014.58</v>
      </c>
      <c r="AK30" s="189">
        <f t="shared" si="8"/>
        <v>1014.58</v>
      </c>
    </row>
    <row r="31" spans="2:37" s="92" customFormat="1" ht="11.25" x14ac:dyDescent="0.25">
      <c r="B31" s="197" t="s">
        <v>563</v>
      </c>
      <c r="C31" s="186" t="s">
        <v>564</v>
      </c>
      <c r="D31" s="187" t="s">
        <v>565</v>
      </c>
      <c r="E31" s="198" t="s">
        <v>132</v>
      </c>
      <c r="F31" s="198" t="s">
        <v>566</v>
      </c>
      <c r="G31" s="199">
        <v>600</v>
      </c>
      <c r="H31" s="199">
        <f t="shared" si="6"/>
        <v>60</v>
      </c>
      <c r="I31" s="214">
        <f>(G31*0.9)</f>
        <v>540</v>
      </c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4"/>
      <c r="X31" s="215"/>
      <c r="Y31" s="214"/>
      <c r="Z31" s="214"/>
      <c r="AA31" s="214"/>
      <c r="AB31" s="199"/>
      <c r="AC31" s="199"/>
      <c r="AD31" s="199"/>
      <c r="AE31" s="199"/>
      <c r="AF31" s="199"/>
      <c r="AG31" s="199"/>
      <c r="AH31" s="199"/>
      <c r="AI31" s="199"/>
      <c r="AJ31" s="214">
        <v>540</v>
      </c>
      <c r="AK31" s="214">
        <f>SUM(AJ31)</f>
        <v>540</v>
      </c>
    </row>
    <row r="32" spans="2:37" s="92" customFormat="1" ht="22.5" x14ac:dyDescent="0.25">
      <c r="B32" s="190" t="s">
        <v>567</v>
      </c>
      <c r="C32" s="186" t="s">
        <v>568</v>
      </c>
      <c r="D32" s="187" t="s">
        <v>569</v>
      </c>
      <c r="E32" s="188" t="s">
        <v>178</v>
      </c>
      <c r="F32" s="188" t="s">
        <v>570</v>
      </c>
      <c r="G32" s="189">
        <v>628.57000000000005</v>
      </c>
      <c r="H32" s="189">
        <f t="shared" si="6"/>
        <v>62.857000000000006</v>
      </c>
      <c r="I32" s="189">
        <f>(G32*0.9)-0.1</f>
        <v>565.61300000000006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89">
        <v>0</v>
      </c>
      <c r="U32" s="189">
        <v>8.68</v>
      </c>
      <c r="V32" s="189">
        <v>113.15</v>
      </c>
      <c r="W32" s="189">
        <v>113.14</v>
      </c>
      <c r="X32" s="189">
        <v>113.46</v>
      </c>
      <c r="Y32" s="189">
        <v>113.15</v>
      </c>
      <c r="Z32" s="189">
        <v>104.13</v>
      </c>
      <c r="AA32" s="189">
        <v>0</v>
      </c>
      <c r="AB32" s="189">
        <v>0</v>
      </c>
      <c r="AC32" s="189">
        <v>0</v>
      </c>
      <c r="AD32" s="189">
        <v>0</v>
      </c>
      <c r="AE32" s="189">
        <v>0</v>
      </c>
      <c r="AF32" s="189">
        <v>0</v>
      </c>
      <c r="AG32" s="189">
        <v>0</v>
      </c>
      <c r="AH32" s="189"/>
      <c r="AI32" s="189"/>
      <c r="AJ32" s="189">
        <f>SUM(U32:Z32)-0.1</f>
        <v>565.61</v>
      </c>
      <c r="AK32" s="189">
        <f t="shared" si="8"/>
        <v>565.61</v>
      </c>
    </row>
    <row r="33" spans="2:37" s="92" customFormat="1" ht="101.25" x14ac:dyDescent="0.25">
      <c r="B33" s="216">
        <v>40170</v>
      </c>
      <c r="C33" s="217" t="s">
        <v>571</v>
      </c>
      <c r="D33" s="217" t="s">
        <v>572</v>
      </c>
      <c r="E33" s="218" t="s">
        <v>98</v>
      </c>
      <c r="F33" s="188" t="s">
        <v>573</v>
      </c>
      <c r="G33" s="199">
        <v>690</v>
      </c>
      <c r="H33" s="199">
        <f t="shared" si="6"/>
        <v>69</v>
      </c>
      <c r="I33" s="200">
        <f>(G33*0.9)</f>
        <v>621</v>
      </c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>
        <v>2.72</v>
      </c>
      <c r="U33" s="201">
        <v>124.22</v>
      </c>
      <c r="V33" s="201">
        <v>124.22</v>
      </c>
      <c r="W33" s="201">
        <f>O33+P33+Q33+R33+S33+T33+U33+V33</f>
        <v>251.16</v>
      </c>
      <c r="X33" s="201">
        <f>ROUND((I33/5/365*31),2)</f>
        <v>10.55</v>
      </c>
      <c r="Y33" s="201">
        <f>ROUND((I33/5/365*29),2)</f>
        <v>9.8699999999999992</v>
      </c>
      <c r="Z33" s="219">
        <f>ROUND((I33/5/365*31),2)</f>
        <v>10.55</v>
      </c>
      <c r="AA33" s="219">
        <f>ROUND((I33/5/365*30),2)</f>
        <v>10.210000000000001</v>
      </c>
      <c r="AB33" s="219">
        <f>ROUND((I33/5/365*31),2)</f>
        <v>10.55</v>
      </c>
      <c r="AC33" s="219">
        <f>ROUND((I33/5/365*30),2)</f>
        <v>10.210000000000001</v>
      </c>
      <c r="AD33" s="219">
        <f>ROUND((I33/5/365*31),2)</f>
        <v>10.55</v>
      </c>
      <c r="AE33" s="219">
        <f>ROUND((I33/5/365*31),2)</f>
        <v>10.55</v>
      </c>
      <c r="AF33" s="219">
        <f>ROUND((I33/5/365*30),2)</f>
        <v>10.210000000000001</v>
      </c>
      <c r="AG33" s="219">
        <f>ROUND((I33/5/365*31),2)</f>
        <v>10.55</v>
      </c>
      <c r="AH33" s="219">
        <f>ROUND((I33/5/365*30),2)</f>
        <v>10.210000000000001</v>
      </c>
      <c r="AI33" s="219"/>
      <c r="AJ33" s="220">
        <v>621</v>
      </c>
      <c r="AK33" s="199">
        <v>621</v>
      </c>
    </row>
    <row r="34" spans="2:37" s="92" customFormat="1" ht="78.75" x14ac:dyDescent="0.25">
      <c r="B34" s="221">
        <v>40170</v>
      </c>
      <c r="C34" s="217" t="s">
        <v>571</v>
      </c>
      <c r="D34" s="217" t="s">
        <v>574</v>
      </c>
      <c r="E34" s="218" t="s">
        <v>251</v>
      </c>
      <c r="F34" s="188" t="s">
        <v>575</v>
      </c>
      <c r="G34" s="199">
        <v>660</v>
      </c>
      <c r="H34" s="199">
        <f t="shared" si="6"/>
        <v>66</v>
      </c>
      <c r="I34" s="200">
        <f>(G34*0.9)</f>
        <v>594</v>
      </c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>
        <v>2.6</v>
      </c>
      <c r="U34" s="201">
        <v>118.78</v>
      </c>
      <c r="V34" s="201">
        <v>118.78</v>
      </c>
      <c r="W34" s="201">
        <f>O34+P34+Q34+R34+S34+T34+U34+V34</f>
        <v>240.16</v>
      </c>
      <c r="X34" s="201">
        <f>ROUND((I34/5/365*31),2)</f>
        <v>10.09</v>
      </c>
      <c r="Y34" s="201">
        <f>ROUND((I34/5/365*29),2)</f>
        <v>9.44</v>
      </c>
      <c r="Z34" s="219">
        <f>ROUND((I34/5/365*31),2)</f>
        <v>10.09</v>
      </c>
      <c r="AA34" s="219">
        <f>ROUND((I34/5/365*30),2)</f>
        <v>9.76</v>
      </c>
      <c r="AB34" s="219">
        <f>ROUND((I34/5/365*31),2)</f>
        <v>10.09</v>
      </c>
      <c r="AC34" s="219">
        <f>ROUND((I34/5/365*30),2)</f>
        <v>9.76</v>
      </c>
      <c r="AD34" s="219">
        <f>ROUND((I34/5/365*31),2)</f>
        <v>10.09</v>
      </c>
      <c r="AE34" s="219">
        <f>ROUND((I34/5/365*31),2)</f>
        <v>10.09</v>
      </c>
      <c r="AF34" s="219">
        <f>ROUND((I34/5/365*30),2)</f>
        <v>9.76</v>
      </c>
      <c r="AG34" s="219">
        <f>ROUND((I34/5/365*31),2)</f>
        <v>10.09</v>
      </c>
      <c r="AH34" s="219">
        <f>ROUND((I34/5/365*30),2)</f>
        <v>9.76</v>
      </c>
      <c r="AI34" s="219"/>
      <c r="AJ34" s="220">
        <v>594</v>
      </c>
      <c r="AK34" s="199">
        <v>594</v>
      </c>
    </row>
    <row r="35" spans="2:37" s="92" customFormat="1" ht="22.5" x14ac:dyDescent="0.25">
      <c r="B35" s="222">
        <v>40753</v>
      </c>
      <c r="C35" s="223" t="s">
        <v>576</v>
      </c>
      <c r="D35" s="224" t="s">
        <v>577</v>
      </c>
      <c r="E35" s="225" t="s">
        <v>98</v>
      </c>
      <c r="F35" s="225" t="s">
        <v>578</v>
      </c>
      <c r="G35" s="200">
        <v>1349</v>
      </c>
      <c r="H35" s="200">
        <f t="shared" si="6"/>
        <v>134.9</v>
      </c>
      <c r="I35" s="200">
        <f>(G35*0.9)</f>
        <v>1214.1000000000001</v>
      </c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>
        <v>135.04</v>
      </c>
      <c r="W35" s="202">
        <v>103.11</v>
      </c>
      <c r="X35" s="202">
        <f t="shared" ref="X35" si="9">ROUND((I35/5/365*31),2)</f>
        <v>20.62</v>
      </c>
      <c r="Y35" s="202">
        <f t="shared" ref="Y35" si="10">ROUND((I35/5/365*29),2)</f>
        <v>19.29</v>
      </c>
      <c r="Z35" s="202">
        <f t="shared" ref="Z35" si="11">ROUND((I35/5/365*31),2)</f>
        <v>20.62</v>
      </c>
      <c r="AA35" s="202">
        <f t="shared" ref="AA35" si="12">ROUND((I35/5/365*30),2)</f>
        <v>19.96</v>
      </c>
      <c r="AB35" s="202">
        <f t="shared" ref="AB35" si="13">ROUND((I35/5/365*31),2)</f>
        <v>20.62</v>
      </c>
      <c r="AC35" s="202">
        <f t="shared" ref="AC35" si="14">ROUND((I35/5/365*30),2)</f>
        <v>19.96</v>
      </c>
      <c r="AD35" s="202">
        <f t="shared" ref="AD35" si="15">ROUND((I35/5/365*31),2)</f>
        <v>20.62</v>
      </c>
      <c r="AE35" s="202">
        <f t="shared" ref="AE35" si="16">ROUND((I35/5/365*31),2)</f>
        <v>20.62</v>
      </c>
      <c r="AF35" s="202">
        <f t="shared" ref="AF35" si="17">ROUND((I35/5/365*30),2)</f>
        <v>19.96</v>
      </c>
      <c r="AG35" s="202">
        <f t="shared" ref="AG35" si="18">ROUND((I35/5/365*31),2)</f>
        <v>20.62</v>
      </c>
      <c r="AH35" s="202">
        <f t="shared" ref="AH35" si="19">ROUND((I35/5/365*30),2)</f>
        <v>19.96</v>
      </c>
      <c r="AI35" s="202">
        <f t="shared" ref="AI35" si="20">ROUND((I35/5/365*31),2)</f>
        <v>20.62</v>
      </c>
      <c r="AJ35" s="199">
        <v>1214.0999999999999</v>
      </c>
      <c r="AK35" s="200">
        <f>ROUND((I35+J35+K35+L35+M35+N35+O35+P35+Q35+R35+S35+T35+U35),2)</f>
        <v>1214.0999999999999</v>
      </c>
    </row>
    <row r="36" spans="2:37" s="92" customFormat="1" ht="12.75" customHeight="1" x14ac:dyDescent="0.25">
      <c r="B36" s="204" t="s">
        <v>537</v>
      </c>
      <c r="C36" s="205"/>
      <c r="D36" s="206"/>
      <c r="E36" s="207"/>
      <c r="F36" s="207"/>
      <c r="G36" s="208">
        <f>SUM(G25:G35)</f>
        <v>10026.312857142857</v>
      </c>
      <c r="H36" s="208">
        <f>SUM(H25:H35)</f>
        <v>1002.6312857142857</v>
      </c>
      <c r="I36" s="208">
        <f>SUM(I25:I35)</f>
        <v>9023.5815714285727</v>
      </c>
      <c r="J36" s="208">
        <f t="shared" ref="J36:AG36" si="21">SUM(J25:J32)</f>
        <v>0</v>
      </c>
      <c r="K36" s="208">
        <f t="shared" si="21"/>
        <v>0</v>
      </c>
      <c r="L36" s="208">
        <f t="shared" si="21"/>
        <v>0</v>
      </c>
      <c r="M36" s="208">
        <f t="shared" si="21"/>
        <v>0</v>
      </c>
      <c r="N36" s="208">
        <f t="shared" si="21"/>
        <v>0</v>
      </c>
      <c r="O36" s="208">
        <f t="shared" si="21"/>
        <v>0</v>
      </c>
      <c r="P36" s="208">
        <f t="shared" si="21"/>
        <v>1215.4039005870841</v>
      </c>
      <c r="Q36" s="208">
        <f t="shared" si="21"/>
        <v>9605.52</v>
      </c>
      <c r="R36" s="208">
        <f t="shared" si="21"/>
        <v>9605.52</v>
      </c>
      <c r="S36" s="208">
        <f t="shared" si="21"/>
        <v>9605.52</v>
      </c>
      <c r="T36" s="208">
        <f t="shared" si="21"/>
        <v>9605.5300000000007</v>
      </c>
      <c r="U36" s="208">
        <f t="shared" si="21"/>
        <v>967.56999999999994</v>
      </c>
      <c r="V36" s="208">
        <f t="shared" si="21"/>
        <v>113.15</v>
      </c>
      <c r="W36" s="208">
        <f t="shared" si="21"/>
        <v>113.14</v>
      </c>
      <c r="X36" s="208">
        <f t="shared" si="21"/>
        <v>113.46</v>
      </c>
      <c r="Y36" s="208">
        <f t="shared" si="21"/>
        <v>113.15</v>
      </c>
      <c r="Z36" s="208">
        <f t="shared" si="21"/>
        <v>104.13</v>
      </c>
      <c r="AA36" s="208">
        <f t="shared" si="21"/>
        <v>0</v>
      </c>
      <c r="AB36" s="208">
        <f t="shared" si="21"/>
        <v>0</v>
      </c>
      <c r="AC36" s="208">
        <f t="shared" si="21"/>
        <v>0</v>
      </c>
      <c r="AD36" s="208">
        <f t="shared" si="21"/>
        <v>0</v>
      </c>
      <c r="AE36" s="208">
        <f t="shared" si="21"/>
        <v>0</v>
      </c>
      <c r="AF36" s="208">
        <f t="shared" si="21"/>
        <v>0</v>
      </c>
      <c r="AG36" s="208">
        <f t="shared" si="21"/>
        <v>0</v>
      </c>
      <c r="AH36" s="208"/>
      <c r="AI36" s="208"/>
      <c r="AJ36" s="208">
        <f>SUM(AJ25:AJ35)</f>
        <v>9023.57</v>
      </c>
      <c r="AK36" s="208">
        <f>SUM(AK25:AK35)</f>
        <v>9023.57</v>
      </c>
    </row>
    <row r="37" spans="2:37" s="92" customFormat="1" ht="13.5" customHeight="1" x14ac:dyDescent="0.25">
      <c r="B37" s="209" t="s">
        <v>579</v>
      </c>
      <c r="C37" s="210"/>
      <c r="D37" s="211"/>
      <c r="E37" s="212"/>
      <c r="F37" s="212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</row>
    <row r="38" spans="2:37" s="92" customFormat="1" ht="11.25" x14ac:dyDescent="0.25">
      <c r="B38" s="190" t="s">
        <v>580</v>
      </c>
      <c r="C38" s="186" t="s">
        <v>581</v>
      </c>
      <c r="D38" s="186" t="s">
        <v>582</v>
      </c>
      <c r="E38" s="185" t="s">
        <v>105</v>
      </c>
      <c r="F38" s="185" t="s">
        <v>583</v>
      </c>
      <c r="G38" s="189">
        <f>6120*1/8.75</f>
        <v>699.42857142857144</v>
      </c>
      <c r="H38" s="189">
        <f t="shared" ref="H38:H48" si="22">(G38*0.1)</f>
        <v>69.94285714285715</v>
      </c>
      <c r="I38" s="189">
        <f t="shared" ref="I38:I48" si="23">(G38*0.9)</f>
        <v>629.48571428571427</v>
      </c>
      <c r="J38" s="188">
        <v>0</v>
      </c>
      <c r="K38" s="189">
        <f>(I38/5/365*203)</f>
        <v>70.019506849315064</v>
      </c>
      <c r="L38" s="189">
        <f t="shared" ref="L38:L40" si="24">(I38/5/365*365)</f>
        <v>125.89714285714285</v>
      </c>
      <c r="M38" s="189">
        <f t="shared" ref="M38:M41" si="25">(I38/5/365*365)</f>
        <v>125.89714285714285</v>
      </c>
      <c r="N38" s="189">
        <f t="shared" ref="N38:N42" si="26">(I38/5/365*365)</f>
        <v>125.89714285714285</v>
      </c>
      <c r="O38" s="189">
        <f t="shared" ref="O38:O42" si="27">(I38/5/365*365)</f>
        <v>125.89714285714285</v>
      </c>
      <c r="P38" s="189">
        <v>488.93</v>
      </c>
      <c r="Q38" s="189">
        <v>0</v>
      </c>
      <c r="R38" s="189">
        <v>0</v>
      </c>
      <c r="S38" s="189">
        <v>0</v>
      </c>
      <c r="T38" s="189">
        <v>0</v>
      </c>
      <c r="U38" s="189">
        <v>629.49</v>
      </c>
      <c r="V38" s="189">
        <v>0</v>
      </c>
      <c r="W38" s="189">
        <v>0</v>
      </c>
      <c r="X38" s="189">
        <v>0</v>
      </c>
      <c r="Y38" s="189">
        <v>0</v>
      </c>
      <c r="Z38" s="189">
        <v>0</v>
      </c>
      <c r="AA38" s="189">
        <v>0</v>
      </c>
      <c r="AB38" s="189">
        <v>0</v>
      </c>
      <c r="AC38" s="189">
        <v>0</v>
      </c>
      <c r="AD38" s="189">
        <v>0</v>
      </c>
      <c r="AE38" s="189">
        <v>0</v>
      </c>
      <c r="AF38" s="189">
        <v>0</v>
      </c>
      <c r="AG38" s="189">
        <v>0</v>
      </c>
      <c r="AH38" s="189"/>
      <c r="AI38" s="189"/>
      <c r="AJ38" s="189">
        <v>629.49</v>
      </c>
      <c r="AK38" s="189">
        <f t="shared" ref="AK38:AK63" si="28">SUM(AJ38)</f>
        <v>629.49</v>
      </c>
    </row>
    <row r="39" spans="2:37" s="92" customFormat="1" ht="11.25" x14ac:dyDescent="0.25">
      <c r="B39" s="185" t="s">
        <v>584</v>
      </c>
      <c r="C39" s="186" t="s">
        <v>585</v>
      </c>
      <c r="D39" s="186" t="s">
        <v>586</v>
      </c>
      <c r="E39" s="185" t="s">
        <v>132</v>
      </c>
      <c r="F39" s="185" t="s">
        <v>587</v>
      </c>
      <c r="G39" s="189">
        <f>5990*1/8.75</f>
        <v>684.57142857142856</v>
      </c>
      <c r="H39" s="189">
        <f t="shared" si="22"/>
        <v>68.457142857142856</v>
      </c>
      <c r="I39" s="189">
        <f t="shared" si="23"/>
        <v>616.11428571428576</v>
      </c>
      <c r="J39" s="188">
        <v>0</v>
      </c>
      <c r="K39" s="189">
        <v>330.85</v>
      </c>
      <c r="L39" s="189">
        <f t="shared" si="24"/>
        <v>123.22285714285715</v>
      </c>
      <c r="M39" s="189">
        <f t="shared" si="25"/>
        <v>123.22285714285715</v>
      </c>
      <c r="N39" s="189">
        <f t="shared" si="26"/>
        <v>123.22285714285715</v>
      </c>
      <c r="O39" s="189">
        <f t="shared" si="27"/>
        <v>123.22285714285715</v>
      </c>
      <c r="P39" s="189">
        <v>747.35</v>
      </c>
      <c r="Q39" s="189">
        <v>0</v>
      </c>
      <c r="R39" s="189">
        <v>0</v>
      </c>
      <c r="S39" s="189">
        <v>0</v>
      </c>
      <c r="T39" s="189">
        <v>0</v>
      </c>
      <c r="U39" s="189">
        <v>616.11</v>
      </c>
      <c r="V39" s="189">
        <v>0</v>
      </c>
      <c r="W39" s="189">
        <v>0</v>
      </c>
      <c r="X39" s="189">
        <v>0</v>
      </c>
      <c r="Y39" s="189">
        <v>0</v>
      </c>
      <c r="Z39" s="189">
        <v>0</v>
      </c>
      <c r="AA39" s="189">
        <v>0</v>
      </c>
      <c r="AB39" s="189">
        <v>0</v>
      </c>
      <c r="AC39" s="189">
        <v>0</v>
      </c>
      <c r="AD39" s="189">
        <v>0</v>
      </c>
      <c r="AE39" s="189">
        <v>0</v>
      </c>
      <c r="AF39" s="189">
        <v>0</v>
      </c>
      <c r="AG39" s="189">
        <v>0</v>
      </c>
      <c r="AH39" s="189"/>
      <c r="AI39" s="189"/>
      <c r="AJ39" s="189">
        <v>616.11</v>
      </c>
      <c r="AK39" s="189">
        <f t="shared" si="28"/>
        <v>616.11</v>
      </c>
    </row>
    <row r="40" spans="2:37" s="92" customFormat="1" ht="11.25" x14ac:dyDescent="0.25">
      <c r="B40" s="221">
        <v>33563</v>
      </c>
      <c r="C40" s="186" t="s">
        <v>588</v>
      </c>
      <c r="D40" s="186" t="s">
        <v>589</v>
      </c>
      <c r="E40" s="185" t="s">
        <v>238</v>
      </c>
      <c r="F40" s="185" t="s">
        <v>590</v>
      </c>
      <c r="G40" s="189">
        <f>7289*1/8.75</f>
        <v>833.02857142857147</v>
      </c>
      <c r="H40" s="189">
        <f t="shared" si="22"/>
        <v>83.30285714285715</v>
      </c>
      <c r="I40" s="189">
        <f t="shared" si="23"/>
        <v>749.72571428571439</v>
      </c>
      <c r="J40" s="188">
        <v>0</v>
      </c>
      <c r="K40" s="189">
        <f>(I40/5/365*40)</f>
        <v>16.432344422700591</v>
      </c>
      <c r="L40" s="189">
        <f t="shared" si="24"/>
        <v>149.94514285714288</v>
      </c>
      <c r="M40" s="189">
        <f t="shared" si="25"/>
        <v>149.94514285714288</v>
      </c>
      <c r="N40" s="189">
        <f t="shared" si="26"/>
        <v>149.94514285714288</v>
      </c>
      <c r="O40" s="189">
        <f t="shared" si="27"/>
        <v>149.94514285714288</v>
      </c>
      <c r="P40" s="189">
        <f>(I40/5/365*325)</f>
        <v>133.51279843444229</v>
      </c>
      <c r="Q40" s="189">
        <v>0</v>
      </c>
      <c r="R40" s="189">
        <v>0</v>
      </c>
      <c r="S40" s="189">
        <v>0</v>
      </c>
      <c r="T40" s="189">
        <v>0</v>
      </c>
      <c r="U40" s="189">
        <v>749.73</v>
      </c>
      <c r="V40" s="189">
        <v>0</v>
      </c>
      <c r="W40" s="189">
        <v>0</v>
      </c>
      <c r="X40" s="189">
        <v>0</v>
      </c>
      <c r="Y40" s="189">
        <v>0</v>
      </c>
      <c r="Z40" s="189">
        <v>0</v>
      </c>
      <c r="AA40" s="189">
        <v>0</v>
      </c>
      <c r="AB40" s="189">
        <v>0</v>
      </c>
      <c r="AC40" s="189">
        <v>0</v>
      </c>
      <c r="AD40" s="189">
        <v>0</v>
      </c>
      <c r="AE40" s="189">
        <v>0</v>
      </c>
      <c r="AF40" s="189">
        <v>0</v>
      </c>
      <c r="AG40" s="189">
        <v>0</v>
      </c>
      <c r="AH40" s="189"/>
      <c r="AI40" s="189"/>
      <c r="AJ40" s="189">
        <v>749.73</v>
      </c>
      <c r="AK40" s="189">
        <f t="shared" si="28"/>
        <v>749.73</v>
      </c>
    </row>
    <row r="41" spans="2:37" s="92" customFormat="1" ht="12" customHeight="1" x14ac:dyDescent="0.25">
      <c r="B41" s="185" t="s">
        <v>591</v>
      </c>
      <c r="C41" s="186" t="s">
        <v>592</v>
      </c>
      <c r="D41" s="186" t="s">
        <v>593</v>
      </c>
      <c r="E41" s="185" t="s">
        <v>98</v>
      </c>
      <c r="F41" s="185" t="s">
        <v>594</v>
      </c>
      <c r="G41" s="189">
        <f>5380*1/8.75</f>
        <v>614.85714285714289</v>
      </c>
      <c r="H41" s="189">
        <f t="shared" si="22"/>
        <v>61.485714285714295</v>
      </c>
      <c r="I41" s="189">
        <f t="shared" si="23"/>
        <v>553.37142857142862</v>
      </c>
      <c r="J41" s="189">
        <v>0</v>
      </c>
      <c r="K41" s="189">
        <v>0</v>
      </c>
      <c r="L41" s="189">
        <f>(I41/5/365*344)</f>
        <v>104.30672407045012</v>
      </c>
      <c r="M41" s="189">
        <f t="shared" si="25"/>
        <v>110.67428571428573</v>
      </c>
      <c r="N41" s="189">
        <f t="shared" si="26"/>
        <v>110.67428571428573</v>
      </c>
      <c r="O41" s="189">
        <f t="shared" si="27"/>
        <v>110.67428571428573</v>
      </c>
      <c r="P41" s="189">
        <f>(I41/5/365*344)</f>
        <v>104.30672407045012</v>
      </c>
      <c r="Q41" s="189">
        <v>111.43</v>
      </c>
      <c r="R41" s="189">
        <v>0</v>
      </c>
      <c r="S41" s="189">
        <v>0</v>
      </c>
      <c r="T41" s="189">
        <v>0</v>
      </c>
      <c r="U41" s="189">
        <v>553.37</v>
      </c>
      <c r="V41" s="189">
        <v>0</v>
      </c>
      <c r="W41" s="189">
        <v>0</v>
      </c>
      <c r="X41" s="189">
        <v>0</v>
      </c>
      <c r="Y41" s="189">
        <v>0</v>
      </c>
      <c r="Z41" s="189">
        <v>0</v>
      </c>
      <c r="AA41" s="189">
        <v>0</v>
      </c>
      <c r="AB41" s="189">
        <v>0</v>
      </c>
      <c r="AC41" s="189">
        <v>0</v>
      </c>
      <c r="AD41" s="189">
        <v>0</v>
      </c>
      <c r="AE41" s="189">
        <v>0</v>
      </c>
      <c r="AF41" s="189">
        <v>0</v>
      </c>
      <c r="AG41" s="189">
        <v>0</v>
      </c>
      <c r="AH41" s="189"/>
      <c r="AI41" s="189"/>
      <c r="AJ41" s="189">
        <v>553.37</v>
      </c>
      <c r="AK41" s="189">
        <f t="shared" si="28"/>
        <v>553.37</v>
      </c>
    </row>
    <row r="42" spans="2:37" s="92" customFormat="1" ht="22.5" x14ac:dyDescent="0.25">
      <c r="B42" s="226">
        <v>34250</v>
      </c>
      <c r="C42" s="186" t="s">
        <v>595</v>
      </c>
      <c r="D42" s="186" t="s">
        <v>596</v>
      </c>
      <c r="E42" s="185" t="s">
        <v>98</v>
      </c>
      <c r="F42" s="185" t="s">
        <v>597</v>
      </c>
      <c r="G42" s="189">
        <f>6000*1/8.75</f>
        <v>685.71428571428567</v>
      </c>
      <c r="H42" s="189">
        <f t="shared" si="22"/>
        <v>68.571428571428569</v>
      </c>
      <c r="I42" s="189">
        <f t="shared" si="23"/>
        <v>617.14285714285711</v>
      </c>
      <c r="J42" s="189">
        <v>0</v>
      </c>
      <c r="K42" s="189">
        <v>0</v>
      </c>
      <c r="L42" s="189">
        <v>0</v>
      </c>
      <c r="M42" s="189">
        <f>(I42/5/365*143)</f>
        <v>48.356947162426607</v>
      </c>
      <c r="N42" s="189">
        <f t="shared" si="26"/>
        <v>123.42857142857142</v>
      </c>
      <c r="O42" s="189">
        <f t="shared" si="27"/>
        <v>123.42857142857142</v>
      </c>
      <c r="P42" s="189">
        <f>(I42/5/365*365)</f>
        <v>123.42857142857142</v>
      </c>
      <c r="Q42" s="189">
        <v>1080</v>
      </c>
      <c r="R42" s="189">
        <v>656.88</v>
      </c>
      <c r="S42" s="189">
        <v>0</v>
      </c>
      <c r="T42" s="189">
        <v>0</v>
      </c>
      <c r="U42" s="189">
        <v>617.14</v>
      </c>
      <c r="V42" s="189">
        <v>0</v>
      </c>
      <c r="W42" s="189">
        <v>0</v>
      </c>
      <c r="X42" s="189">
        <v>0</v>
      </c>
      <c r="Y42" s="189">
        <v>0</v>
      </c>
      <c r="Z42" s="189">
        <v>0</v>
      </c>
      <c r="AA42" s="189">
        <v>0</v>
      </c>
      <c r="AB42" s="189">
        <v>0</v>
      </c>
      <c r="AC42" s="189">
        <v>0</v>
      </c>
      <c r="AD42" s="189">
        <v>0</v>
      </c>
      <c r="AE42" s="189">
        <v>0</v>
      </c>
      <c r="AF42" s="189">
        <v>0</v>
      </c>
      <c r="AG42" s="189">
        <v>0</v>
      </c>
      <c r="AH42" s="189"/>
      <c r="AI42" s="189"/>
      <c r="AJ42" s="189">
        <v>617.14</v>
      </c>
      <c r="AK42" s="189">
        <f t="shared" si="28"/>
        <v>617.14</v>
      </c>
    </row>
    <row r="43" spans="2:37" s="92" customFormat="1" ht="22.5" x14ac:dyDescent="0.25">
      <c r="B43" s="185" t="s">
        <v>598</v>
      </c>
      <c r="C43" s="186" t="s">
        <v>201</v>
      </c>
      <c r="D43" s="186" t="s">
        <v>599</v>
      </c>
      <c r="E43" s="185" t="s">
        <v>132</v>
      </c>
      <c r="F43" s="185" t="s">
        <v>600</v>
      </c>
      <c r="G43" s="189">
        <f>10000*1/8.75</f>
        <v>1142.8571428571429</v>
      </c>
      <c r="H43" s="189">
        <f t="shared" si="22"/>
        <v>114.28571428571429</v>
      </c>
      <c r="I43" s="189">
        <f t="shared" si="23"/>
        <v>1028.5714285714287</v>
      </c>
      <c r="J43" s="189">
        <v>0</v>
      </c>
      <c r="K43" s="189">
        <v>0</v>
      </c>
      <c r="L43" s="189">
        <v>0</v>
      </c>
      <c r="M43" s="189">
        <v>0</v>
      </c>
      <c r="N43" s="189">
        <v>0</v>
      </c>
      <c r="O43" s="189">
        <f>(I43/5/365*51)</f>
        <v>28.743639921722114</v>
      </c>
      <c r="P43" s="189">
        <v>1800</v>
      </c>
      <c r="Q43" s="189">
        <v>1800</v>
      </c>
      <c r="R43" s="189">
        <v>1800</v>
      </c>
      <c r="S43" s="189">
        <v>1800</v>
      </c>
      <c r="T43" s="189">
        <v>1548.49</v>
      </c>
      <c r="U43" s="189">
        <v>1028.57</v>
      </c>
      <c r="V43" s="189">
        <v>0</v>
      </c>
      <c r="W43" s="189">
        <v>0</v>
      </c>
      <c r="X43" s="189">
        <v>0</v>
      </c>
      <c r="Y43" s="189">
        <v>0</v>
      </c>
      <c r="Z43" s="189">
        <v>0</v>
      </c>
      <c r="AA43" s="189">
        <v>0</v>
      </c>
      <c r="AB43" s="189">
        <v>0</v>
      </c>
      <c r="AC43" s="189">
        <v>0</v>
      </c>
      <c r="AD43" s="189">
        <v>0</v>
      </c>
      <c r="AE43" s="189">
        <v>0</v>
      </c>
      <c r="AF43" s="189">
        <v>0</v>
      </c>
      <c r="AG43" s="189">
        <v>0</v>
      </c>
      <c r="AH43" s="189"/>
      <c r="AI43" s="189"/>
      <c r="AJ43" s="189">
        <v>1028.57</v>
      </c>
      <c r="AK43" s="189">
        <f t="shared" si="28"/>
        <v>1028.57</v>
      </c>
    </row>
    <row r="44" spans="2:37" s="92" customFormat="1" ht="22.5" x14ac:dyDescent="0.25">
      <c r="B44" s="190" t="s">
        <v>601</v>
      </c>
      <c r="C44" s="186" t="s">
        <v>602</v>
      </c>
      <c r="D44" s="187" t="s">
        <v>603</v>
      </c>
      <c r="E44" s="188" t="s">
        <v>238</v>
      </c>
      <c r="F44" s="188" t="s">
        <v>604</v>
      </c>
      <c r="G44" s="189">
        <v>665.09</v>
      </c>
      <c r="H44" s="189">
        <f t="shared" si="22"/>
        <v>66.509</v>
      </c>
      <c r="I44" s="189">
        <f t="shared" si="23"/>
        <v>598.58100000000002</v>
      </c>
      <c r="J44" s="189">
        <v>0</v>
      </c>
      <c r="K44" s="189">
        <v>0</v>
      </c>
      <c r="L44" s="189">
        <v>0</v>
      </c>
      <c r="M44" s="189">
        <v>0</v>
      </c>
      <c r="N44" s="189">
        <v>0</v>
      </c>
      <c r="O44" s="189">
        <v>0</v>
      </c>
      <c r="P44" s="189">
        <v>0</v>
      </c>
      <c r="Q44" s="189">
        <v>0</v>
      </c>
      <c r="R44" s="189">
        <v>0</v>
      </c>
      <c r="S44" s="189">
        <v>0</v>
      </c>
      <c r="T44" s="189">
        <v>0</v>
      </c>
      <c r="U44" s="189">
        <v>78.069999999999993</v>
      </c>
      <c r="V44" s="189">
        <v>119.73</v>
      </c>
      <c r="W44" s="189">
        <v>119.72</v>
      </c>
      <c r="X44" s="189">
        <v>120.06</v>
      </c>
      <c r="Y44" s="189">
        <v>119.73</v>
      </c>
      <c r="Z44" s="189">
        <v>41.27</v>
      </c>
      <c r="AA44" s="189">
        <v>0</v>
      </c>
      <c r="AB44" s="189">
        <v>0</v>
      </c>
      <c r="AC44" s="189">
        <v>0</v>
      </c>
      <c r="AD44" s="189">
        <v>0</v>
      </c>
      <c r="AE44" s="189">
        <v>0</v>
      </c>
      <c r="AF44" s="189">
        <v>0</v>
      </c>
      <c r="AG44" s="189">
        <v>0</v>
      </c>
      <c r="AH44" s="189"/>
      <c r="AI44" s="189"/>
      <c r="AJ44" s="189">
        <v>598.58000000000004</v>
      </c>
      <c r="AK44" s="189">
        <f t="shared" si="28"/>
        <v>598.58000000000004</v>
      </c>
    </row>
    <row r="45" spans="2:37" s="92" customFormat="1" ht="22.5" x14ac:dyDescent="0.25">
      <c r="B45" s="190" t="s">
        <v>605</v>
      </c>
      <c r="C45" s="186" t="s">
        <v>108</v>
      </c>
      <c r="D45" s="187" t="s">
        <v>606</v>
      </c>
      <c r="E45" s="188" t="s">
        <v>337</v>
      </c>
      <c r="F45" s="188" t="s">
        <v>607</v>
      </c>
      <c r="G45" s="189">
        <v>1269.22</v>
      </c>
      <c r="H45" s="189">
        <f t="shared" si="22"/>
        <v>126.92200000000001</v>
      </c>
      <c r="I45" s="189">
        <f t="shared" si="23"/>
        <v>1142.298</v>
      </c>
      <c r="J45" s="189">
        <v>0</v>
      </c>
      <c r="K45" s="189">
        <v>0</v>
      </c>
      <c r="L45" s="189">
        <v>0</v>
      </c>
      <c r="M45" s="189">
        <v>0</v>
      </c>
      <c r="N45" s="189">
        <v>0</v>
      </c>
      <c r="O45" s="189">
        <v>0</v>
      </c>
      <c r="P45" s="189">
        <v>0</v>
      </c>
      <c r="Q45" s="189">
        <v>0</v>
      </c>
      <c r="R45" s="189">
        <v>0</v>
      </c>
      <c r="S45" s="189">
        <v>0</v>
      </c>
      <c r="T45" s="189">
        <v>0</v>
      </c>
      <c r="U45" s="189">
        <v>0</v>
      </c>
      <c r="V45" s="189">
        <v>0</v>
      </c>
      <c r="W45" s="189">
        <v>193.41</v>
      </c>
      <c r="X45" s="189">
        <v>229.07</v>
      </c>
      <c r="Y45" s="189">
        <v>228.45</v>
      </c>
      <c r="Z45" s="189">
        <v>228.45</v>
      </c>
      <c r="AA45" s="189">
        <v>228.45</v>
      </c>
      <c r="AB45" s="189">
        <v>34.47</v>
      </c>
      <c r="AC45" s="189">
        <v>0</v>
      </c>
      <c r="AD45" s="189">
        <v>0</v>
      </c>
      <c r="AE45" s="189">
        <v>0</v>
      </c>
      <c r="AF45" s="189">
        <v>0</v>
      </c>
      <c r="AG45" s="189">
        <v>0</v>
      </c>
      <c r="AH45" s="189"/>
      <c r="AI45" s="189"/>
      <c r="AJ45" s="189">
        <v>1142.3</v>
      </c>
      <c r="AK45" s="189">
        <f t="shared" si="28"/>
        <v>1142.3</v>
      </c>
    </row>
    <row r="46" spans="2:37" s="92" customFormat="1" ht="22.5" x14ac:dyDescent="0.25">
      <c r="B46" s="190" t="s">
        <v>608</v>
      </c>
      <c r="C46" s="186" t="s">
        <v>108</v>
      </c>
      <c r="D46" s="187" t="s">
        <v>609</v>
      </c>
      <c r="E46" s="188" t="s">
        <v>411</v>
      </c>
      <c r="F46" s="188" t="s">
        <v>610</v>
      </c>
      <c r="G46" s="189">
        <v>824.61</v>
      </c>
      <c r="H46" s="189">
        <f t="shared" si="22"/>
        <v>82.461000000000013</v>
      </c>
      <c r="I46" s="189">
        <f t="shared" si="23"/>
        <v>742.149</v>
      </c>
      <c r="J46" s="189">
        <v>0</v>
      </c>
      <c r="K46" s="189">
        <v>0</v>
      </c>
      <c r="L46" s="189">
        <v>0</v>
      </c>
      <c r="M46" s="189">
        <v>0</v>
      </c>
      <c r="N46" s="189">
        <v>0</v>
      </c>
      <c r="O46" s="189">
        <v>0</v>
      </c>
      <c r="P46" s="189">
        <v>0</v>
      </c>
      <c r="Q46" s="189">
        <v>0</v>
      </c>
      <c r="R46" s="189">
        <v>0</v>
      </c>
      <c r="S46" s="189">
        <v>0</v>
      </c>
      <c r="T46" s="189">
        <v>0</v>
      </c>
      <c r="U46" s="189">
        <v>0</v>
      </c>
      <c r="V46" s="189">
        <v>0</v>
      </c>
      <c r="W46" s="189">
        <v>94.34</v>
      </c>
      <c r="X46" s="189">
        <v>148.86000000000001</v>
      </c>
      <c r="Y46" s="189">
        <v>148.46</v>
      </c>
      <c r="Z46" s="189">
        <v>148.46</v>
      </c>
      <c r="AA46" s="189">
        <v>148.46</v>
      </c>
      <c r="AB46" s="189">
        <v>53.57</v>
      </c>
      <c r="AC46" s="189">
        <v>0</v>
      </c>
      <c r="AD46" s="189">
        <v>0</v>
      </c>
      <c r="AE46" s="189">
        <v>0</v>
      </c>
      <c r="AF46" s="189">
        <v>0</v>
      </c>
      <c r="AG46" s="189">
        <v>0</v>
      </c>
      <c r="AH46" s="189"/>
      <c r="AI46" s="189"/>
      <c r="AJ46" s="189">
        <v>742.15</v>
      </c>
      <c r="AK46" s="189">
        <f t="shared" si="28"/>
        <v>742.15</v>
      </c>
    </row>
    <row r="47" spans="2:37" s="92" customFormat="1" ht="22.5" x14ac:dyDescent="0.25">
      <c r="B47" s="190" t="s">
        <v>611</v>
      </c>
      <c r="C47" s="186" t="s">
        <v>612</v>
      </c>
      <c r="D47" s="187" t="s">
        <v>613</v>
      </c>
      <c r="E47" s="188" t="s">
        <v>98</v>
      </c>
      <c r="F47" s="188" t="s">
        <v>614</v>
      </c>
      <c r="G47" s="189">
        <v>640</v>
      </c>
      <c r="H47" s="189">
        <f t="shared" si="22"/>
        <v>64</v>
      </c>
      <c r="I47" s="189">
        <f t="shared" si="23"/>
        <v>576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189">
        <v>0</v>
      </c>
      <c r="P47" s="189">
        <v>0</v>
      </c>
      <c r="Q47" s="189">
        <v>0</v>
      </c>
      <c r="R47" s="189">
        <v>0</v>
      </c>
      <c r="S47" s="189">
        <v>0</v>
      </c>
      <c r="T47" s="189">
        <v>0</v>
      </c>
      <c r="U47" s="189">
        <v>0</v>
      </c>
      <c r="V47" s="189">
        <v>0</v>
      </c>
      <c r="W47" s="189">
        <v>0</v>
      </c>
      <c r="X47" s="189">
        <v>0</v>
      </c>
      <c r="Y47" s="189">
        <v>0</v>
      </c>
      <c r="Z47" s="189">
        <v>93.72</v>
      </c>
      <c r="AA47" s="189">
        <v>115.18</v>
      </c>
      <c r="AB47" s="189">
        <v>115.49</v>
      </c>
      <c r="AC47" s="189">
        <v>115.18</v>
      </c>
      <c r="AD47" s="189">
        <v>115.18</v>
      </c>
      <c r="AE47" s="189">
        <v>21.25</v>
      </c>
      <c r="AF47" s="189">
        <v>0</v>
      </c>
      <c r="AG47" s="189">
        <v>0</v>
      </c>
      <c r="AH47" s="189"/>
      <c r="AI47" s="189"/>
      <c r="AJ47" s="189">
        <v>576</v>
      </c>
      <c r="AK47" s="189">
        <f t="shared" si="28"/>
        <v>576</v>
      </c>
    </row>
    <row r="48" spans="2:37" s="92" customFormat="1" ht="22.5" x14ac:dyDescent="0.25">
      <c r="B48" s="227" t="s">
        <v>615</v>
      </c>
      <c r="C48" s="186" t="s">
        <v>616</v>
      </c>
      <c r="D48" s="187" t="s">
        <v>617</v>
      </c>
      <c r="E48" s="187" t="s">
        <v>98</v>
      </c>
      <c r="F48" s="187" t="s">
        <v>618</v>
      </c>
      <c r="G48" s="228">
        <v>2160</v>
      </c>
      <c r="H48" s="228">
        <f t="shared" si="22"/>
        <v>216</v>
      </c>
      <c r="I48" s="228">
        <f t="shared" si="23"/>
        <v>1944</v>
      </c>
      <c r="J48" s="228">
        <v>0</v>
      </c>
      <c r="K48" s="228">
        <v>0</v>
      </c>
      <c r="L48" s="228">
        <v>0</v>
      </c>
      <c r="M48" s="228">
        <v>0</v>
      </c>
      <c r="N48" s="228">
        <v>0</v>
      </c>
      <c r="O48" s="228">
        <v>0</v>
      </c>
      <c r="P48" s="228">
        <v>0</v>
      </c>
      <c r="Q48" s="228">
        <v>0</v>
      </c>
      <c r="R48" s="228">
        <v>0</v>
      </c>
      <c r="S48" s="228">
        <v>0</v>
      </c>
      <c r="T48" s="228">
        <v>0</v>
      </c>
      <c r="U48" s="228">
        <v>0</v>
      </c>
      <c r="V48" s="228">
        <v>0</v>
      </c>
      <c r="W48" s="228">
        <v>0</v>
      </c>
      <c r="X48" s="228">
        <v>0</v>
      </c>
      <c r="Y48" s="228">
        <v>0</v>
      </c>
      <c r="Z48" s="228">
        <v>235.42</v>
      </c>
      <c r="AA48" s="228">
        <v>388.81</v>
      </c>
      <c r="AB48" s="228">
        <v>389.87</v>
      </c>
      <c r="AC48" s="228">
        <v>388.81</v>
      </c>
      <c r="AD48" s="228">
        <v>388.81</v>
      </c>
      <c r="AE48" s="189">
        <v>152.28</v>
      </c>
      <c r="AF48" s="189">
        <v>0</v>
      </c>
      <c r="AG48" s="189">
        <v>0</v>
      </c>
      <c r="AH48" s="189"/>
      <c r="AI48" s="189"/>
      <c r="AJ48" s="228">
        <v>1944</v>
      </c>
      <c r="AK48" s="228">
        <f t="shared" si="28"/>
        <v>1944</v>
      </c>
    </row>
    <row r="49" spans="2:37" s="92" customFormat="1" ht="11.25" x14ac:dyDescent="0.25">
      <c r="B49" s="190" t="s">
        <v>619</v>
      </c>
      <c r="C49" s="186" t="s">
        <v>620</v>
      </c>
      <c r="D49" s="187" t="s">
        <v>621</v>
      </c>
      <c r="E49" s="188" t="s">
        <v>150</v>
      </c>
      <c r="F49" s="188" t="s">
        <v>622</v>
      </c>
      <c r="G49" s="189">
        <v>1900</v>
      </c>
      <c r="H49" s="189">
        <f>(G49*0.1)</f>
        <v>190</v>
      </c>
      <c r="I49" s="189">
        <f>(G49*0.9)</f>
        <v>1710</v>
      </c>
      <c r="J49" s="189">
        <v>0</v>
      </c>
      <c r="K49" s="189">
        <v>0</v>
      </c>
      <c r="L49" s="189">
        <v>0</v>
      </c>
      <c r="M49" s="189">
        <v>0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  <c r="T49" s="189">
        <v>0</v>
      </c>
      <c r="U49" s="189">
        <v>0</v>
      </c>
      <c r="V49" s="189">
        <v>0</v>
      </c>
      <c r="W49" s="189">
        <v>0</v>
      </c>
      <c r="X49" s="189">
        <v>0</v>
      </c>
      <c r="Y49" s="189">
        <v>0</v>
      </c>
      <c r="Z49" s="189">
        <v>155.55000000000001</v>
      </c>
      <c r="AA49" s="189">
        <v>342.03</v>
      </c>
      <c r="AB49" s="189">
        <v>342.96</v>
      </c>
      <c r="AC49" s="189">
        <v>342.03</v>
      </c>
      <c r="AD49" s="189">
        <v>342.03</v>
      </c>
      <c r="AE49" s="189">
        <v>185.4</v>
      </c>
      <c r="AF49" s="189">
        <v>0</v>
      </c>
      <c r="AG49" s="189">
        <v>0</v>
      </c>
      <c r="AH49" s="189"/>
      <c r="AI49" s="189"/>
      <c r="AJ49" s="189">
        <f>SUM(Z49:AE49)</f>
        <v>1710</v>
      </c>
      <c r="AK49" s="189">
        <f t="shared" si="28"/>
        <v>1710</v>
      </c>
    </row>
    <row r="50" spans="2:37" s="92" customFormat="1" ht="45" x14ac:dyDescent="0.25">
      <c r="B50" s="229" t="s">
        <v>623</v>
      </c>
      <c r="C50" s="230" t="s">
        <v>108</v>
      </c>
      <c r="D50" s="231" t="s">
        <v>624</v>
      </c>
      <c r="E50" s="232" t="s">
        <v>211</v>
      </c>
      <c r="F50" s="232" t="s">
        <v>625</v>
      </c>
      <c r="G50" s="214">
        <v>4471.83</v>
      </c>
      <c r="H50" s="214">
        <f t="shared" ref="H50:H64" si="29">(G50*0.1)</f>
        <v>447.18299999999999</v>
      </c>
      <c r="I50" s="214">
        <f t="shared" ref="I50:I61" si="30">(G50*0.9)</f>
        <v>4024.6469999999999</v>
      </c>
      <c r="J50" s="214">
        <v>0</v>
      </c>
      <c r="K50" s="214">
        <v>0</v>
      </c>
      <c r="L50" s="214">
        <v>0</v>
      </c>
      <c r="M50" s="214">
        <v>0</v>
      </c>
      <c r="N50" s="214">
        <v>0</v>
      </c>
      <c r="O50" s="214">
        <v>0</v>
      </c>
      <c r="P50" s="214">
        <v>0</v>
      </c>
      <c r="Q50" s="214">
        <v>0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14">
        <v>0</v>
      </c>
      <c r="Y50" s="214">
        <v>0</v>
      </c>
      <c r="Z50" s="214">
        <v>0</v>
      </c>
      <c r="AA50" s="214">
        <v>286.19</v>
      </c>
      <c r="AB50" s="214">
        <v>807.11</v>
      </c>
      <c r="AC50" s="214">
        <v>804.91</v>
      </c>
      <c r="AD50" s="214">
        <v>804.91</v>
      </c>
      <c r="AE50" s="214">
        <v>804.91</v>
      </c>
      <c r="AF50" s="214">
        <v>516.62</v>
      </c>
      <c r="AG50" s="189">
        <v>0</v>
      </c>
      <c r="AH50" s="189"/>
      <c r="AI50" s="189"/>
      <c r="AJ50" s="214">
        <f t="shared" ref="AJ50:AJ55" si="31">SUM(AA50:AF50)</f>
        <v>4024.6499999999996</v>
      </c>
      <c r="AK50" s="214">
        <f t="shared" si="28"/>
        <v>4024.6499999999996</v>
      </c>
    </row>
    <row r="51" spans="2:37" s="92" customFormat="1" ht="45" x14ac:dyDescent="0.25">
      <c r="B51" s="233" t="s">
        <v>623</v>
      </c>
      <c r="C51" s="230" t="s">
        <v>108</v>
      </c>
      <c r="D51" s="231" t="s">
        <v>626</v>
      </c>
      <c r="E51" s="234" t="s">
        <v>211</v>
      </c>
      <c r="F51" s="234" t="s">
        <v>627</v>
      </c>
      <c r="G51" s="215">
        <v>4471.83</v>
      </c>
      <c r="H51" s="215">
        <f t="shared" si="29"/>
        <v>447.18299999999999</v>
      </c>
      <c r="I51" s="215">
        <f t="shared" si="30"/>
        <v>4024.6469999999999</v>
      </c>
      <c r="J51" s="215">
        <v>0</v>
      </c>
      <c r="K51" s="215">
        <v>0</v>
      </c>
      <c r="L51" s="215">
        <v>0</v>
      </c>
      <c r="M51" s="215">
        <v>0</v>
      </c>
      <c r="N51" s="215">
        <v>0</v>
      </c>
      <c r="O51" s="215">
        <v>0</v>
      </c>
      <c r="P51" s="215">
        <v>0</v>
      </c>
      <c r="Q51" s="215">
        <v>0</v>
      </c>
      <c r="R51" s="215">
        <v>0</v>
      </c>
      <c r="S51" s="215">
        <v>0</v>
      </c>
      <c r="T51" s="215">
        <v>0</v>
      </c>
      <c r="U51" s="215">
        <v>0</v>
      </c>
      <c r="V51" s="215">
        <v>0</v>
      </c>
      <c r="W51" s="214">
        <v>0</v>
      </c>
      <c r="X51" s="215">
        <v>0</v>
      </c>
      <c r="Y51" s="214">
        <v>0</v>
      </c>
      <c r="Z51" s="214">
        <v>0</v>
      </c>
      <c r="AA51" s="214">
        <v>286.19</v>
      </c>
      <c r="AB51" s="214">
        <v>807.11</v>
      </c>
      <c r="AC51" s="214">
        <v>804.91</v>
      </c>
      <c r="AD51" s="214">
        <v>804.91</v>
      </c>
      <c r="AE51" s="214">
        <v>804.91</v>
      </c>
      <c r="AF51" s="214">
        <v>516.62</v>
      </c>
      <c r="AG51" s="189">
        <v>0</v>
      </c>
      <c r="AH51" s="189"/>
      <c r="AI51" s="189"/>
      <c r="AJ51" s="214">
        <f t="shared" si="31"/>
        <v>4024.6499999999996</v>
      </c>
      <c r="AK51" s="214">
        <f t="shared" si="28"/>
        <v>4024.6499999999996</v>
      </c>
    </row>
    <row r="52" spans="2:37" s="92" customFormat="1" ht="45" x14ac:dyDescent="0.25">
      <c r="B52" s="229" t="s">
        <v>623</v>
      </c>
      <c r="C52" s="230" t="s">
        <v>108</v>
      </c>
      <c r="D52" s="231" t="s">
        <v>628</v>
      </c>
      <c r="E52" s="232" t="s">
        <v>105</v>
      </c>
      <c r="F52" s="232" t="s">
        <v>629</v>
      </c>
      <c r="G52" s="214">
        <v>4471.83</v>
      </c>
      <c r="H52" s="214">
        <f t="shared" si="29"/>
        <v>447.18299999999999</v>
      </c>
      <c r="I52" s="214">
        <f t="shared" si="30"/>
        <v>4024.6469999999999</v>
      </c>
      <c r="J52" s="214">
        <v>0</v>
      </c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214">
        <v>0</v>
      </c>
      <c r="Q52" s="214">
        <v>0</v>
      </c>
      <c r="R52" s="214">
        <v>0</v>
      </c>
      <c r="S52" s="214">
        <v>0</v>
      </c>
      <c r="T52" s="214">
        <v>0</v>
      </c>
      <c r="U52" s="214">
        <v>0</v>
      </c>
      <c r="V52" s="214">
        <v>0</v>
      </c>
      <c r="W52" s="214">
        <v>0</v>
      </c>
      <c r="X52" s="214">
        <v>0</v>
      </c>
      <c r="Y52" s="214">
        <v>0</v>
      </c>
      <c r="Z52" s="214">
        <v>0</v>
      </c>
      <c r="AA52" s="214">
        <v>286.19</v>
      </c>
      <c r="AB52" s="214">
        <v>807.11</v>
      </c>
      <c r="AC52" s="214">
        <v>804.91</v>
      </c>
      <c r="AD52" s="214">
        <v>804.91</v>
      </c>
      <c r="AE52" s="214">
        <v>804.91</v>
      </c>
      <c r="AF52" s="214">
        <v>516.62</v>
      </c>
      <c r="AG52" s="189">
        <v>0</v>
      </c>
      <c r="AH52" s="189"/>
      <c r="AI52" s="189"/>
      <c r="AJ52" s="214">
        <f t="shared" si="31"/>
        <v>4024.6499999999996</v>
      </c>
      <c r="AK52" s="214">
        <f t="shared" si="28"/>
        <v>4024.6499999999996</v>
      </c>
    </row>
    <row r="53" spans="2:37" s="92" customFormat="1" ht="45" x14ac:dyDescent="0.25">
      <c r="B53" s="233" t="s">
        <v>623</v>
      </c>
      <c r="C53" s="230" t="s">
        <v>108</v>
      </c>
      <c r="D53" s="231" t="s">
        <v>630</v>
      </c>
      <c r="E53" s="232" t="s">
        <v>631</v>
      </c>
      <c r="F53" s="232" t="s">
        <v>632</v>
      </c>
      <c r="G53" s="214">
        <v>4471.82</v>
      </c>
      <c r="H53" s="214">
        <f t="shared" si="29"/>
        <v>447.18200000000002</v>
      </c>
      <c r="I53" s="214">
        <f t="shared" si="30"/>
        <v>4024.6379999999999</v>
      </c>
      <c r="J53" s="214">
        <v>0</v>
      </c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214">
        <v>0</v>
      </c>
      <c r="Q53" s="214">
        <v>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14">
        <v>0</v>
      </c>
      <c r="Y53" s="214">
        <v>0</v>
      </c>
      <c r="Z53" s="214">
        <v>0</v>
      </c>
      <c r="AA53" s="214">
        <v>286.19</v>
      </c>
      <c r="AB53" s="214">
        <v>807.11</v>
      </c>
      <c r="AC53" s="214">
        <v>804.91</v>
      </c>
      <c r="AD53" s="214">
        <v>804.91</v>
      </c>
      <c r="AE53" s="214">
        <v>804.91</v>
      </c>
      <c r="AF53" s="214">
        <v>516.61</v>
      </c>
      <c r="AG53" s="189">
        <v>0</v>
      </c>
      <c r="AH53" s="189"/>
      <c r="AI53" s="189"/>
      <c r="AJ53" s="214">
        <f t="shared" si="31"/>
        <v>4024.64</v>
      </c>
      <c r="AK53" s="214">
        <f t="shared" si="28"/>
        <v>4024.64</v>
      </c>
    </row>
    <row r="54" spans="2:37" s="92" customFormat="1" ht="45" x14ac:dyDescent="0.25">
      <c r="B54" s="229" t="s">
        <v>623</v>
      </c>
      <c r="C54" s="230" t="s">
        <v>108</v>
      </c>
      <c r="D54" s="231" t="s">
        <v>633</v>
      </c>
      <c r="E54" s="232" t="s">
        <v>244</v>
      </c>
      <c r="F54" s="232" t="s">
        <v>634</v>
      </c>
      <c r="G54" s="214">
        <v>4192.59</v>
      </c>
      <c r="H54" s="214">
        <f t="shared" si="29"/>
        <v>419.25900000000001</v>
      </c>
      <c r="I54" s="214">
        <f t="shared" si="30"/>
        <v>3773.3310000000001</v>
      </c>
      <c r="J54" s="214">
        <v>0</v>
      </c>
      <c r="K54" s="214">
        <v>0</v>
      </c>
      <c r="L54" s="214">
        <v>0</v>
      </c>
      <c r="M54" s="214">
        <v>0</v>
      </c>
      <c r="N54" s="214">
        <v>0</v>
      </c>
      <c r="O54" s="214">
        <v>0</v>
      </c>
      <c r="P54" s="214">
        <v>0</v>
      </c>
      <c r="Q54" s="214">
        <v>0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14">
        <v>0</v>
      </c>
      <c r="Y54" s="214">
        <v>0</v>
      </c>
      <c r="Z54" s="214">
        <v>0</v>
      </c>
      <c r="AA54" s="214">
        <v>268.32</v>
      </c>
      <c r="AB54" s="214">
        <v>756.71</v>
      </c>
      <c r="AC54" s="214">
        <v>754.64</v>
      </c>
      <c r="AD54" s="214">
        <v>754.64</v>
      </c>
      <c r="AE54" s="214">
        <v>754.64</v>
      </c>
      <c r="AF54" s="214">
        <v>484.38</v>
      </c>
      <c r="AG54" s="189">
        <v>0</v>
      </c>
      <c r="AH54" s="189"/>
      <c r="AI54" s="189"/>
      <c r="AJ54" s="214">
        <f t="shared" si="31"/>
        <v>3773.33</v>
      </c>
      <c r="AK54" s="214">
        <f t="shared" si="28"/>
        <v>3773.33</v>
      </c>
    </row>
    <row r="55" spans="2:37" s="92" customFormat="1" ht="45" x14ac:dyDescent="0.25">
      <c r="B55" s="233" t="s">
        <v>623</v>
      </c>
      <c r="C55" s="230" t="s">
        <v>108</v>
      </c>
      <c r="D55" s="231" t="s">
        <v>635</v>
      </c>
      <c r="E55" s="234" t="s">
        <v>238</v>
      </c>
      <c r="F55" s="234" t="s">
        <v>636</v>
      </c>
      <c r="G55" s="215">
        <v>3498.07</v>
      </c>
      <c r="H55" s="215">
        <f t="shared" si="29"/>
        <v>349.80700000000002</v>
      </c>
      <c r="I55" s="215">
        <f t="shared" si="30"/>
        <v>3148.2630000000004</v>
      </c>
      <c r="J55" s="215">
        <v>0</v>
      </c>
      <c r="K55" s="215">
        <v>0</v>
      </c>
      <c r="L55" s="215">
        <v>0</v>
      </c>
      <c r="M55" s="215">
        <v>0</v>
      </c>
      <c r="N55" s="215">
        <v>0</v>
      </c>
      <c r="O55" s="215">
        <v>0</v>
      </c>
      <c r="P55" s="215">
        <v>0</v>
      </c>
      <c r="Q55" s="215">
        <v>0</v>
      </c>
      <c r="R55" s="215">
        <v>0</v>
      </c>
      <c r="S55" s="215">
        <v>0</v>
      </c>
      <c r="T55" s="215">
        <v>0</v>
      </c>
      <c r="U55" s="215">
        <v>0</v>
      </c>
      <c r="V55" s="215">
        <v>0</v>
      </c>
      <c r="W55" s="214">
        <v>0</v>
      </c>
      <c r="X55" s="215">
        <v>0</v>
      </c>
      <c r="Y55" s="214">
        <v>0</v>
      </c>
      <c r="Z55" s="214">
        <v>0</v>
      </c>
      <c r="AA55" s="214">
        <v>223.88</v>
      </c>
      <c r="AB55" s="214">
        <v>631.39</v>
      </c>
      <c r="AC55" s="214">
        <v>629.66</v>
      </c>
      <c r="AD55" s="214">
        <v>629.66</v>
      </c>
      <c r="AE55" s="214">
        <v>629.66</v>
      </c>
      <c r="AF55" s="214">
        <v>404.01</v>
      </c>
      <c r="AG55" s="189">
        <v>0</v>
      </c>
      <c r="AH55" s="189"/>
      <c r="AI55" s="189"/>
      <c r="AJ55" s="214">
        <f t="shared" si="31"/>
        <v>3148.2599999999993</v>
      </c>
      <c r="AK55" s="214">
        <f t="shared" si="28"/>
        <v>3148.2599999999993</v>
      </c>
    </row>
    <row r="56" spans="2:37" s="92" customFormat="1" ht="45" x14ac:dyDescent="0.25">
      <c r="B56" s="235" t="s">
        <v>637</v>
      </c>
      <c r="C56" s="186" t="s">
        <v>108</v>
      </c>
      <c r="D56" s="187" t="s">
        <v>638</v>
      </c>
      <c r="E56" s="198" t="s">
        <v>271</v>
      </c>
      <c r="F56" s="198" t="s">
        <v>639</v>
      </c>
      <c r="G56" s="199">
        <v>4914.32</v>
      </c>
      <c r="H56" s="199">
        <f>(G56*0.1)</f>
        <v>491.43200000000002</v>
      </c>
      <c r="I56" s="200">
        <f>(G56*0.9)</f>
        <v>4422.8879999999999</v>
      </c>
      <c r="J56" s="201"/>
      <c r="K56" s="201"/>
      <c r="L56" s="201"/>
      <c r="M56" s="201"/>
      <c r="N56" s="201"/>
      <c r="O56" s="201"/>
      <c r="P56" s="201"/>
      <c r="Q56" s="201"/>
      <c r="R56" s="201"/>
      <c r="S56" s="201">
        <v>147.84</v>
      </c>
      <c r="T56" s="201">
        <v>884.61</v>
      </c>
      <c r="U56" s="201">
        <v>884.61</v>
      </c>
      <c r="V56" s="201">
        <v>884.61</v>
      </c>
      <c r="W56" s="201">
        <f t="shared" ref="W56" si="32">O56+P56+Q56+R56+S56+T56+U56+V56</f>
        <v>2801.67</v>
      </c>
      <c r="X56" s="201">
        <f t="shared" ref="X56" si="33">ROUND((I56/5/365*31),2)</f>
        <v>75.13</v>
      </c>
      <c r="Y56" s="201">
        <f t="shared" ref="Y56" si="34">ROUND((I56/5/365*29),2)</f>
        <v>70.28</v>
      </c>
      <c r="Z56" s="219">
        <f t="shared" ref="Z56" si="35">ROUND((I56/5/365*31),2)</f>
        <v>75.13</v>
      </c>
      <c r="AA56" s="219">
        <f t="shared" ref="AA56" si="36">ROUND((I56/5/365*30),2)</f>
        <v>72.709999999999994</v>
      </c>
      <c r="AB56" s="219">
        <f t="shared" ref="AB56" si="37">ROUND((I56/5/365*31),2)</f>
        <v>75.13</v>
      </c>
      <c r="AC56" s="219">
        <f t="shared" ref="AC56" si="38">ROUND((I56/5/365*30),2)</f>
        <v>72.709999999999994</v>
      </c>
      <c r="AD56" s="219">
        <f t="shared" ref="AD56" si="39">ROUND((I56/5/365*31),2)</f>
        <v>75.13</v>
      </c>
      <c r="AE56" s="219">
        <f t="shared" ref="AE56" si="40">ROUND((I56/5/365*31),2)</f>
        <v>75.13</v>
      </c>
      <c r="AF56" s="219">
        <f>ROUND((I56/5/365*30),2)</f>
        <v>72.709999999999994</v>
      </c>
      <c r="AG56" s="219">
        <f t="shared" ref="AG56" si="41">ROUND((I56/5/365*31),2)</f>
        <v>75.13</v>
      </c>
      <c r="AH56" s="219"/>
      <c r="AI56" s="219"/>
      <c r="AJ56" s="236">
        <v>4422.8900000000003</v>
      </c>
      <c r="AK56" s="236">
        <v>4422.8900000000003</v>
      </c>
    </row>
    <row r="57" spans="2:37" s="92" customFormat="1" ht="45" x14ac:dyDescent="0.25">
      <c r="B57" s="197" t="s">
        <v>637</v>
      </c>
      <c r="C57" s="230" t="s">
        <v>108</v>
      </c>
      <c r="D57" s="231" t="s">
        <v>640</v>
      </c>
      <c r="E57" s="198" t="s">
        <v>257</v>
      </c>
      <c r="F57" s="198" t="s">
        <v>641</v>
      </c>
      <c r="G57" s="199">
        <v>5003.74</v>
      </c>
      <c r="H57" s="199">
        <f t="shared" si="29"/>
        <v>500.37400000000002</v>
      </c>
      <c r="I57" s="214">
        <f t="shared" si="30"/>
        <v>4503.366</v>
      </c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4"/>
      <c r="X57" s="215"/>
      <c r="Y57" s="214"/>
      <c r="Z57" s="214"/>
      <c r="AA57" s="214"/>
      <c r="AB57" s="199">
        <v>900.71</v>
      </c>
      <c r="AC57" s="199">
        <v>900.71</v>
      </c>
      <c r="AD57" s="199">
        <v>900.71</v>
      </c>
      <c r="AE57" s="199">
        <v>900.71</v>
      </c>
      <c r="AF57" s="199">
        <v>903.18</v>
      </c>
      <c r="AG57" s="199">
        <v>73.849999999999994</v>
      </c>
      <c r="AH57" s="199"/>
      <c r="AI57" s="199"/>
      <c r="AJ57" s="214">
        <v>4503.37</v>
      </c>
      <c r="AK57" s="214">
        <f t="shared" si="28"/>
        <v>4503.37</v>
      </c>
    </row>
    <row r="58" spans="2:37" s="92" customFormat="1" ht="45" x14ac:dyDescent="0.25">
      <c r="B58" s="197" t="s">
        <v>637</v>
      </c>
      <c r="C58" s="230" t="s">
        <v>108</v>
      </c>
      <c r="D58" s="231" t="s">
        <v>642</v>
      </c>
      <c r="E58" s="198" t="s">
        <v>94</v>
      </c>
      <c r="F58" s="198" t="s">
        <v>643</v>
      </c>
      <c r="G58" s="199">
        <v>5022.72</v>
      </c>
      <c r="H58" s="199">
        <f t="shared" si="29"/>
        <v>502.27200000000005</v>
      </c>
      <c r="I58" s="214">
        <f t="shared" si="30"/>
        <v>4520.4480000000003</v>
      </c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4"/>
      <c r="X58" s="215"/>
      <c r="Y58" s="214"/>
      <c r="Z58" s="214"/>
      <c r="AA58" s="214"/>
      <c r="AB58" s="199">
        <v>904.12</v>
      </c>
      <c r="AC58" s="199">
        <v>904.12</v>
      </c>
      <c r="AD58" s="199">
        <v>904.12</v>
      </c>
      <c r="AE58" s="199">
        <v>904.12</v>
      </c>
      <c r="AF58" s="199">
        <v>906.6</v>
      </c>
      <c r="AG58" s="199">
        <v>74.16</v>
      </c>
      <c r="AH58" s="199"/>
      <c r="AI58" s="199"/>
      <c r="AJ58" s="214">
        <v>4520.45</v>
      </c>
      <c r="AK58" s="214">
        <f t="shared" si="28"/>
        <v>4520.45</v>
      </c>
    </row>
    <row r="59" spans="2:37" s="92" customFormat="1" ht="45" x14ac:dyDescent="0.25">
      <c r="B59" s="197" t="s">
        <v>637</v>
      </c>
      <c r="C59" s="230" t="s">
        <v>108</v>
      </c>
      <c r="D59" s="231" t="s">
        <v>644</v>
      </c>
      <c r="E59" s="198" t="s">
        <v>235</v>
      </c>
      <c r="F59" s="198" t="s">
        <v>645</v>
      </c>
      <c r="G59" s="199">
        <v>5096.13</v>
      </c>
      <c r="H59" s="199">
        <f t="shared" si="29"/>
        <v>509.61300000000006</v>
      </c>
      <c r="I59" s="214">
        <f t="shared" si="30"/>
        <v>4586.5169999999998</v>
      </c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4"/>
      <c r="X59" s="215"/>
      <c r="Y59" s="214"/>
      <c r="Z59" s="214"/>
      <c r="AA59" s="214"/>
      <c r="AB59" s="199">
        <v>917.3</v>
      </c>
      <c r="AC59" s="199">
        <v>917.3</v>
      </c>
      <c r="AD59" s="199">
        <v>917.3</v>
      </c>
      <c r="AE59" s="199">
        <v>917.3</v>
      </c>
      <c r="AF59" s="199">
        <v>919.81</v>
      </c>
      <c r="AG59" s="199">
        <v>75.42</v>
      </c>
      <c r="AH59" s="199"/>
      <c r="AI59" s="199"/>
      <c r="AJ59" s="214">
        <v>4586.5200000000004</v>
      </c>
      <c r="AK59" s="214">
        <f t="shared" si="28"/>
        <v>4586.5200000000004</v>
      </c>
    </row>
    <row r="60" spans="2:37" s="92" customFormat="1" ht="45" x14ac:dyDescent="0.25">
      <c r="B60" s="197" t="s">
        <v>637</v>
      </c>
      <c r="C60" s="230" t="s">
        <v>108</v>
      </c>
      <c r="D60" s="231" t="s">
        <v>646</v>
      </c>
      <c r="E60" s="198" t="s">
        <v>94</v>
      </c>
      <c r="F60" s="198" t="s">
        <v>647</v>
      </c>
      <c r="G60" s="199">
        <v>4933.8900000000003</v>
      </c>
      <c r="H60" s="199">
        <f t="shared" si="29"/>
        <v>493.38900000000007</v>
      </c>
      <c r="I60" s="214">
        <f t="shared" si="30"/>
        <v>4440.5010000000002</v>
      </c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4"/>
      <c r="X60" s="215"/>
      <c r="Y60" s="214"/>
      <c r="Z60" s="214"/>
      <c r="AA60" s="214"/>
      <c r="AB60" s="199">
        <v>888.1</v>
      </c>
      <c r="AC60" s="199">
        <v>888.1</v>
      </c>
      <c r="AD60" s="199">
        <v>888.1</v>
      </c>
      <c r="AE60" s="199">
        <v>888.1</v>
      </c>
      <c r="AF60" s="199">
        <v>890.55</v>
      </c>
      <c r="AG60" s="199">
        <v>73</v>
      </c>
      <c r="AH60" s="199"/>
      <c r="AI60" s="199"/>
      <c r="AJ60" s="214">
        <v>4440.5</v>
      </c>
      <c r="AK60" s="214">
        <f t="shared" si="28"/>
        <v>4440.5</v>
      </c>
    </row>
    <row r="61" spans="2:37" s="92" customFormat="1" ht="45" x14ac:dyDescent="0.25">
      <c r="B61" s="197" t="s">
        <v>637</v>
      </c>
      <c r="C61" s="230" t="s">
        <v>108</v>
      </c>
      <c r="D61" s="231" t="s">
        <v>648</v>
      </c>
      <c r="E61" s="198" t="s">
        <v>558</v>
      </c>
      <c r="F61" s="198" t="s">
        <v>649</v>
      </c>
      <c r="G61" s="199">
        <v>5822.94</v>
      </c>
      <c r="H61" s="199">
        <f t="shared" si="29"/>
        <v>582.29399999999998</v>
      </c>
      <c r="I61" s="214">
        <f t="shared" si="30"/>
        <v>5240.6459999999997</v>
      </c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4"/>
      <c r="X61" s="215"/>
      <c r="Y61" s="214"/>
      <c r="Z61" s="214"/>
      <c r="AA61" s="214"/>
      <c r="AB61" s="199">
        <v>1048.1400000000001</v>
      </c>
      <c r="AC61" s="199">
        <v>1048.1400000000001</v>
      </c>
      <c r="AD61" s="199">
        <v>1048.1400000000001</v>
      </c>
      <c r="AE61" s="199">
        <v>1048.1400000000001</v>
      </c>
      <c r="AF61" s="199">
        <v>1051.02</v>
      </c>
      <c r="AG61" s="199">
        <v>86.09</v>
      </c>
      <c r="AH61" s="199"/>
      <c r="AI61" s="199"/>
      <c r="AJ61" s="214">
        <v>5240.6499999999996</v>
      </c>
      <c r="AK61" s="214">
        <f t="shared" si="28"/>
        <v>5240.6499999999996</v>
      </c>
    </row>
    <row r="62" spans="2:37" s="92" customFormat="1" ht="67.5" x14ac:dyDescent="0.25">
      <c r="B62" s="197" t="s">
        <v>650</v>
      </c>
      <c r="C62" s="186" t="s">
        <v>108</v>
      </c>
      <c r="D62" s="187" t="s">
        <v>651</v>
      </c>
      <c r="E62" s="198" t="s">
        <v>98</v>
      </c>
      <c r="F62" s="198" t="s">
        <v>652</v>
      </c>
      <c r="G62" s="199">
        <v>4816.1000000000004</v>
      </c>
      <c r="H62" s="199">
        <f t="shared" si="29"/>
        <v>481.61000000000007</v>
      </c>
      <c r="I62" s="200">
        <f>(G62*0.9)</f>
        <v>4334.4900000000007</v>
      </c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4"/>
      <c r="X62" s="215"/>
      <c r="Y62" s="214"/>
      <c r="Z62" s="214"/>
      <c r="AA62" s="214"/>
      <c r="AB62" s="199"/>
      <c r="AC62" s="199">
        <v>182.88</v>
      </c>
      <c r="AD62" s="199">
        <v>866.91</v>
      </c>
      <c r="AE62" s="199">
        <v>866.91</v>
      </c>
      <c r="AF62" s="199">
        <v>869.29</v>
      </c>
      <c r="AG62" s="200">
        <v>866.91</v>
      </c>
      <c r="AH62" s="199">
        <v>681.59</v>
      </c>
      <c r="AI62" s="199"/>
      <c r="AJ62" s="236">
        <f>SUM(AC62:AH62)</f>
        <v>4334.49</v>
      </c>
      <c r="AK62" s="214">
        <f t="shared" si="28"/>
        <v>4334.49</v>
      </c>
    </row>
    <row r="63" spans="2:37" s="92" customFormat="1" ht="67.5" x14ac:dyDescent="0.25">
      <c r="B63" s="197" t="s">
        <v>650</v>
      </c>
      <c r="C63" s="186" t="s">
        <v>108</v>
      </c>
      <c r="D63" s="187" t="s">
        <v>653</v>
      </c>
      <c r="E63" s="198" t="s">
        <v>98</v>
      </c>
      <c r="F63" s="198" t="s">
        <v>654</v>
      </c>
      <c r="G63" s="199">
        <v>4462.34</v>
      </c>
      <c r="H63" s="199">
        <f t="shared" si="29"/>
        <v>446.23400000000004</v>
      </c>
      <c r="I63" s="200">
        <f>(G63*0.9)</f>
        <v>4016.1060000000002</v>
      </c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4"/>
      <c r="X63" s="215"/>
      <c r="Y63" s="214"/>
      <c r="Z63" s="214"/>
      <c r="AA63" s="214"/>
      <c r="AB63" s="199"/>
      <c r="AC63" s="199">
        <v>169.45</v>
      </c>
      <c r="AD63" s="199">
        <v>803.24</v>
      </c>
      <c r="AE63" s="199">
        <v>803.24</v>
      </c>
      <c r="AF63" s="199">
        <v>805.44</v>
      </c>
      <c r="AG63" s="200">
        <v>803.24</v>
      </c>
      <c r="AH63" s="199">
        <v>631.5</v>
      </c>
      <c r="AI63" s="199"/>
      <c r="AJ63" s="236">
        <f>SUM(AC63:AH63)</f>
        <v>4016.1099999999997</v>
      </c>
      <c r="AK63" s="214">
        <f t="shared" si="28"/>
        <v>4016.1099999999997</v>
      </c>
    </row>
    <row r="64" spans="2:37" s="92" customFormat="1" ht="67.5" x14ac:dyDescent="0.25">
      <c r="B64" s="197" t="s">
        <v>650</v>
      </c>
      <c r="C64" s="186" t="s">
        <v>108</v>
      </c>
      <c r="D64" s="187" t="s">
        <v>655</v>
      </c>
      <c r="E64" s="198" t="s">
        <v>251</v>
      </c>
      <c r="F64" s="198" t="s">
        <v>656</v>
      </c>
      <c r="G64" s="199">
        <v>4698.79</v>
      </c>
      <c r="H64" s="199">
        <f t="shared" si="29"/>
        <v>469.87900000000002</v>
      </c>
      <c r="I64" s="200">
        <f>(G64*0.9)</f>
        <v>4228.9110000000001</v>
      </c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4"/>
      <c r="X64" s="215"/>
      <c r="Y64" s="214"/>
      <c r="Z64" s="214"/>
      <c r="AA64" s="214"/>
      <c r="AB64" s="199"/>
      <c r="AC64" s="199">
        <v>178.43</v>
      </c>
      <c r="AD64" s="199">
        <v>845.77</v>
      </c>
      <c r="AE64" s="199">
        <v>845.77</v>
      </c>
      <c r="AF64" s="199">
        <v>848.09</v>
      </c>
      <c r="AG64" s="200">
        <v>845.77</v>
      </c>
      <c r="AH64" s="199">
        <v>665.08</v>
      </c>
      <c r="AI64" s="199"/>
      <c r="AJ64" s="236">
        <f>SUM(AC64:AH64)</f>
        <v>4228.91</v>
      </c>
      <c r="AK64" s="214">
        <f>SUM(AJ64)</f>
        <v>4228.91</v>
      </c>
    </row>
    <row r="65" spans="2:37" s="92" customFormat="1" ht="56.25" x14ac:dyDescent="0.25">
      <c r="B65" s="221">
        <v>40534</v>
      </c>
      <c r="C65" s="186" t="s">
        <v>108</v>
      </c>
      <c r="D65" s="217" t="s">
        <v>657</v>
      </c>
      <c r="E65" s="218" t="s">
        <v>150</v>
      </c>
      <c r="F65" s="218" t="s">
        <v>658</v>
      </c>
      <c r="G65" s="199">
        <v>5100</v>
      </c>
      <c r="H65" s="199">
        <f>(G65*0.1)</f>
        <v>510</v>
      </c>
      <c r="I65" s="200">
        <f>(G65*0.9)</f>
        <v>4590</v>
      </c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4"/>
      <c r="X65" s="215"/>
      <c r="Y65" s="214"/>
      <c r="Z65" s="214"/>
      <c r="AA65" s="214"/>
      <c r="AB65" s="199"/>
      <c r="AC65" s="199"/>
      <c r="AD65" s="199"/>
      <c r="AE65" s="199"/>
      <c r="AF65" s="199"/>
      <c r="AG65" s="200"/>
      <c r="AH65" s="199"/>
      <c r="AI65" s="199"/>
      <c r="AJ65" s="199">
        <v>4590</v>
      </c>
      <c r="AK65" s="200">
        <f t="shared" ref="AK65:AK66" si="42">ROUND((I65+J65+K65+L65+M65+N65+O65+P65+Q65+R65+S65+T65+U65),2)</f>
        <v>4590</v>
      </c>
    </row>
    <row r="66" spans="2:37" s="92" customFormat="1" ht="56.25" x14ac:dyDescent="0.25">
      <c r="B66" s="221">
        <v>40534</v>
      </c>
      <c r="C66" s="186" t="s">
        <v>108</v>
      </c>
      <c r="D66" s="217" t="s">
        <v>659</v>
      </c>
      <c r="E66" s="218" t="s">
        <v>150</v>
      </c>
      <c r="F66" s="218" t="s">
        <v>660</v>
      </c>
      <c r="G66" s="199">
        <v>5100</v>
      </c>
      <c r="H66" s="199">
        <f t="shared" ref="H66:H67" si="43">(G66*0.1)</f>
        <v>510</v>
      </c>
      <c r="I66" s="200">
        <f t="shared" ref="I66:I67" si="44">(G66*0.9)</f>
        <v>4590</v>
      </c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4"/>
      <c r="X66" s="215"/>
      <c r="Y66" s="214"/>
      <c r="Z66" s="214"/>
      <c r="AA66" s="214"/>
      <c r="AB66" s="199"/>
      <c r="AC66" s="199"/>
      <c r="AD66" s="199"/>
      <c r="AE66" s="199"/>
      <c r="AF66" s="199"/>
      <c r="AG66" s="200"/>
      <c r="AH66" s="199"/>
      <c r="AI66" s="199"/>
      <c r="AJ66" s="199">
        <v>4590</v>
      </c>
      <c r="AK66" s="200">
        <f t="shared" si="42"/>
        <v>4590</v>
      </c>
    </row>
    <row r="67" spans="2:37" s="92" customFormat="1" ht="22.5" x14ac:dyDescent="0.25">
      <c r="B67" s="222">
        <v>40767</v>
      </c>
      <c r="C67" s="223" t="s">
        <v>661</v>
      </c>
      <c r="D67" s="224" t="s">
        <v>662</v>
      </c>
      <c r="E67" s="225" t="s">
        <v>105</v>
      </c>
      <c r="F67" s="225" t="s">
        <v>663</v>
      </c>
      <c r="G67" s="200">
        <v>680</v>
      </c>
      <c r="H67" s="200">
        <f t="shared" si="43"/>
        <v>68</v>
      </c>
      <c r="I67" s="200">
        <f t="shared" si="44"/>
        <v>612</v>
      </c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>
        <v>47.29</v>
      </c>
      <c r="W67" s="202">
        <f t="shared" ref="W67" si="45">O67+P67+Q67+R67+S67+T67+U67+V67</f>
        <v>47.29</v>
      </c>
      <c r="X67" s="202">
        <f t="shared" ref="X67" si="46">ROUND((I67/5/365*31),2)</f>
        <v>10.4</v>
      </c>
      <c r="Y67" s="202">
        <f t="shared" ref="Y67" si="47">ROUND((I67/5/365*29),2)</f>
        <v>9.7200000000000006</v>
      </c>
      <c r="Z67" s="202">
        <f t="shared" ref="Z67" si="48">ROUND((I67/5/365*31),2)</f>
        <v>10.4</v>
      </c>
      <c r="AA67" s="202">
        <f t="shared" ref="AA67" si="49">ROUND((I67/5/365*30),2)</f>
        <v>10.06</v>
      </c>
      <c r="AB67" s="202">
        <f t="shared" ref="AB67" si="50">ROUND((I67/5/365*31),2)</f>
        <v>10.4</v>
      </c>
      <c r="AC67" s="202">
        <f t="shared" ref="AC67" si="51">ROUND((I67/5/365*30),2)</f>
        <v>10.06</v>
      </c>
      <c r="AD67" s="202">
        <f t="shared" ref="AD67" si="52">ROUND((I67/5/365*31),2)</f>
        <v>10.4</v>
      </c>
      <c r="AE67" s="202">
        <f t="shared" ref="AE67" si="53">ROUND((I67/5/365*31),2)</f>
        <v>10.4</v>
      </c>
      <c r="AF67" s="202">
        <f t="shared" ref="AF67" si="54">ROUND((I67/5/365*30),2)</f>
        <v>10.06</v>
      </c>
      <c r="AG67" s="202">
        <f t="shared" ref="AG67" si="55">ROUND((I67/5/365*31),2)</f>
        <v>10.4</v>
      </c>
      <c r="AH67" s="202">
        <f t="shared" ref="AH67" si="56">ROUND((I67/5/365*30),2)</f>
        <v>10.06</v>
      </c>
      <c r="AI67" s="202">
        <f t="shared" ref="AI67" si="57">ROUND((I67/5/365*31),2)</f>
        <v>10.4</v>
      </c>
      <c r="AJ67" s="200">
        <v>612</v>
      </c>
      <c r="AK67" s="200">
        <v>612</v>
      </c>
    </row>
    <row r="68" spans="2:37" s="92" customFormat="1" ht="22.5" x14ac:dyDescent="0.25">
      <c r="B68" s="222">
        <v>40767</v>
      </c>
      <c r="C68" s="223" t="s">
        <v>661</v>
      </c>
      <c r="D68" s="224" t="s">
        <v>664</v>
      </c>
      <c r="E68" s="225" t="s">
        <v>211</v>
      </c>
      <c r="F68" s="225" t="s">
        <v>665</v>
      </c>
      <c r="G68" s="200">
        <v>680</v>
      </c>
      <c r="H68" s="200">
        <f>(G68*0.1)</f>
        <v>68</v>
      </c>
      <c r="I68" s="200">
        <f>(G68*0.9)</f>
        <v>612</v>
      </c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>
        <v>47.29</v>
      </c>
      <c r="W68" s="202">
        <f>O68+P68+Q68+R68+S68+T68+U68+V68</f>
        <v>47.29</v>
      </c>
      <c r="X68" s="202">
        <f>ROUND((I68/5/365*31),2)</f>
        <v>10.4</v>
      </c>
      <c r="Y68" s="202">
        <f>ROUND((I68/5/365*29),2)</f>
        <v>9.7200000000000006</v>
      </c>
      <c r="Z68" s="202">
        <f>ROUND((I68/5/365*31),2)</f>
        <v>10.4</v>
      </c>
      <c r="AA68" s="202">
        <f>ROUND((I68/5/365*30),2)</f>
        <v>10.06</v>
      </c>
      <c r="AB68" s="202">
        <f>ROUND((I68/5/365*31),2)</f>
        <v>10.4</v>
      </c>
      <c r="AC68" s="202">
        <f>ROUND((I68/5/365*30),2)</f>
        <v>10.06</v>
      </c>
      <c r="AD68" s="202">
        <f>ROUND((I68/5/365*31),2)</f>
        <v>10.4</v>
      </c>
      <c r="AE68" s="202">
        <f>ROUND((I68/5/365*31),2)</f>
        <v>10.4</v>
      </c>
      <c r="AF68" s="202">
        <f>ROUND((I68/5/365*30),2)</f>
        <v>10.06</v>
      </c>
      <c r="AG68" s="202">
        <f>ROUND((I68/5/365*31),2)</f>
        <v>10.4</v>
      </c>
      <c r="AH68" s="202">
        <f>ROUND((I68/5/365*30),2)</f>
        <v>10.06</v>
      </c>
      <c r="AI68" s="202">
        <f>ROUND((I68/5/365*31),2)</f>
        <v>10.4</v>
      </c>
      <c r="AJ68" s="200">
        <v>612</v>
      </c>
      <c r="AK68" s="200">
        <v>612</v>
      </c>
    </row>
    <row r="69" spans="2:37" s="92" customFormat="1" ht="22.5" x14ac:dyDescent="0.25">
      <c r="B69" s="222">
        <v>40836</v>
      </c>
      <c r="C69" s="223" t="s">
        <v>119</v>
      </c>
      <c r="D69" s="224" t="s">
        <v>666</v>
      </c>
      <c r="E69" s="225" t="s">
        <v>98</v>
      </c>
      <c r="F69" s="225" t="s">
        <v>667</v>
      </c>
      <c r="G69" s="200">
        <v>1299</v>
      </c>
      <c r="H69" s="200">
        <f>(G69*0.1)</f>
        <v>129.9</v>
      </c>
      <c r="I69" s="200">
        <f>(G69*0.9)</f>
        <v>1169.1000000000001</v>
      </c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199">
        <v>1169.0999999999999</v>
      </c>
      <c r="AK69" s="200">
        <f>ROUND((I69+J69+K69+L69+M69+N69+O69+P69+Q69+R69+S69+T69+U69),2)</f>
        <v>1169.0999999999999</v>
      </c>
    </row>
    <row r="70" spans="2:37" s="92" customFormat="1" ht="135" x14ac:dyDescent="0.25">
      <c r="B70" s="222">
        <v>40907</v>
      </c>
      <c r="C70" s="223" t="s">
        <v>668</v>
      </c>
      <c r="D70" s="224" t="s">
        <v>669</v>
      </c>
      <c r="E70" s="225" t="s">
        <v>150</v>
      </c>
      <c r="F70" s="225" t="s">
        <v>670</v>
      </c>
      <c r="G70" s="200">
        <v>10354.74</v>
      </c>
      <c r="H70" s="200">
        <f>(G70*0.1)</f>
        <v>1035.4739999999999</v>
      </c>
      <c r="I70" s="200">
        <f>(G70*0.9)</f>
        <v>9319.2659999999996</v>
      </c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>
        <v>5.1100000000000003</v>
      </c>
      <c r="W70" s="202">
        <f>O70+P70+Q70+R70+S70+T70+U70+V70</f>
        <v>5.1100000000000003</v>
      </c>
      <c r="X70" s="202">
        <f>ROUND((I70/5/365*31),2)</f>
        <v>158.30000000000001</v>
      </c>
      <c r="Y70" s="202">
        <f>ROUND((I70/5/365*29),2)</f>
        <v>148.09</v>
      </c>
      <c r="Z70" s="202">
        <f>ROUND((I70/5/365*31),2)</f>
        <v>158.30000000000001</v>
      </c>
      <c r="AA70" s="202">
        <f>ROUND((I70/5/365*30),2)</f>
        <v>153.19</v>
      </c>
      <c r="AB70" s="202">
        <f>ROUND((I70/5/365*31),2)</f>
        <v>158.30000000000001</v>
      </c>
      <c r="AC70" s="202">
        <f>ROUND((I70/5/365*30),2)</f>
        <v>153.19</v>
      </c>
      <c r="AD70" s="202">
        <f>ROUND((I70/5/365*31),2)</f>
        <v>158.30000000000001</v>
      </c>
      <c r="AE70" s="202">
        <f>ROUND((I70/5/365*31),2)</f>
        <v>158.30000000000001</v>
      </c>
      <c r="AF70" s="202">
        <f>ROUND((I70/5/365*30),2)</f>
        <v>153.19</v>
      </c>
      <c r="AG70" s="202">
        <f>ROUND((I70/5/365*31),2)</f>
        <v>158.30000000000001</v>
      </c>
      <c r="AH70" s="202">
        <f>ROUND((I70/5/365*30),2)</f>
        <v>153.19</v>
      </c>
      <c r="AI70" s="202">
        <f>ROUND((I70/5/365*31),2)</f>
        <v>158.30000000000001</v>
      </c>
      <c r="AJ70" s="199">
        <v>9319.27</v>
      </c>
      <c r="AK70" s="200">
        <v>9319.27</v>
      </c>
    </row>
    <row r="71" spans="2:37" s="92" customFormat="1" ht="11.25" x14ac:dyDescent="0.25">
      <c r="B71" s="204" t="s">
        <v>537</v>
      </c>
      <c r="C71" s="205"/>
      <c r="D71" s="205"/>
      <c r="E71" s="204"/>
      <c r="F71" s="204"/>
      <c r="G71" s="208">
        <f>SUM(G38:G70)</f>
        <v>105682.05714285714</v>
      </c>
      <c r="H71" s="208">
        <f>SUM(H38:H70)</f>
        <v>10568.205714285714</v>
      </c>
      <c r="I71" s="208">
        <f>SUM(I38:I70)</f>
        <v>95113.851428571448</v>
      </c>
      <c r="J71" s="208">
        <f t="shared" ref="J71:AF71" si="58">SUM(J38:J55)</f>
        <v>0</v>
      </c>
      <c r="K71" s="208">
        <f t="shared" si="58"/>
        <v>417.30185127201565</v>
      </c>
      <c r="L71" s="208">
        <f t="shared" si="58"/>
        <v>503.37186692759298</v>
      </c>
      <c r="M71" s="208">
        <f t="shared" si="58"/>
        <v>558.09637573385521</v>
      </c>
      <c r="N71" s="208">
        <f t="shared" si="58"/>
        <v>633.16800000000001</v>
      </c>
      <c r="O71" s="208">
        <f t="shared" si="58"/>
        <v>661.9116399217221</v>
      </c>
      <c r="P71" s="208">
        <f t="shared" si="58"/>
        <v>3397.5280939334639</v>
      </c>
      <c r="Q71" s="208">
        <f t="shared" si="58"/>
        <v>2991.4300000000003</v>
      </c>
      <c r="R71" s="208">
        <f t="shared" si="58"/>
        <v>2456.88</v>
      </c>
      <c r="S71" s="208">
        <f t="shared" si="58"/>
        <v>1800</v>
      </c>
      <c r="T71" s="208">
        <f t="shared" si="58"/>
        <v>1548.49</v>
      </c>
      <c r="U71" s="208">
        <f t="shared" si="58"/>
        <v>4272.4799999999996</v>
      </c>
      <c r="V71" s="208">
        <f t="shared" si="58"/>
        <v>119.73</v>
      </c>
      <c r="W71" s="208">
        <f t="shared" si="58"/>
        <v>407.47</v>
      </c>
      <c r="X71" s="208">
        <f t="shared" si="58"/>
        <v>497.99</v>
      </c>
      <c r="Y71" s="208">
        <f t="shared" si="58"/>
        <v>496.64</v>
      </c>
      <c r="Z71" s="208">
        <f t="shared" si="58"/>
        <v>902.86999999999989</v>
      </c>
      <c r="AA71" s="208">
        <f t="shared" si="58"/>
        <v>2859.8900000000003</v>
      </c>
      <c r="AB71" s="208">
        <f t="shared" si="58"/>
        <v>5552.9000000000005</v>
      </c>
      <c r="AC71" s="208">
        <f t="shared" si="58"/>
        <v>5449.9599999999991</v>
      </c>
      <c r="AD71" s="208">
        <f t="shared" si="58"/>
        <v>5449.9599999999991</v>
      </c>
      <c r="AE71" s="208">
        <f t="shared" si="58"/>
        <v>4962.87</v>
      </c>
      <c r="AF71" s="208">
        <f t="shared" si="58"/>
        <v>2954.8600000000006</v>
      </c>
      <c r="AG71" s="208"/>
      <c r="AH71" s="208"/>
      <c r="AI71" s="208"/>
      <c r="AJ71" s="208">
        <f>SUM(AJ38:AJ70)</f>
        <v>95113.880000000019</v>
      </c>
      <c r="AK71" s="208">
        <f>SUM(AK38:AK70)</f>
        <v>95113.880000000019</v>
      </c>
    </row>
    <row r="72" spans="2:37" s="92" customFormat="1" ht="11.25" x14ac:dyDescent="0.25">
      <c r="B72" s="209" t="s">
        <v>671</v>
      </c>
      <c r="C72" s="210"/>
      <c r="D72" s="210"/>
      <c r="E72" s="238"/>
      <c r="F72" s="238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</row>
    <row r="73" spans="2:37" s="92" customFormat="1" ht="22.5" x14ac:dyDescent="0.25">
      <c r="B73" s="185" t="s">
        <v>672</v>
      </c>
      <c r="C73" s="186" t="s">
        <v>673</v>
      </c>
      <c r="D73" s="186" t="s">
        <v>674</v>
      </c>
      <c r="E73" s="185" t="s">
        <v>150</v>
      </c>
      <c r="F73" s="185" t="s">
        <v>675</v>
      </c>
      <c r="G73" s="189">
        <f>5339.25/8.75</f>
        <v>610.20000000000005</v>
      </c>
      <c r="H73" s="189">
        <f>(G73*0.1)</f>
        <v>61.02000000000001</v>
      </c>
      <c r="I73" s="189">
        <f>(G73*0.9)</f>
        <v>549.18000000000006</v>
      </c>
      <c r="J73" s="189">
        <v>0</v>
      </c>
      <c r="K73" s="189">
        <v>0</v>
      </c>
      <c r="L73" s="189">
        <v>0</v>
      </c>
      <c r="M73" s="189">
        <v>0</v>
      </c>
      <c r="N73" s="189">
        <v>0</v>
      </c>
      <c r="O73" s="189">
        <v>0</v>
      </c>
      <c r="P73" s="189">
        <v>0</v>
      </c>
      <c r="Q73" s="189">
        <v>0</v>
      </c>
      <c r="R73" s="189">
        <v>2.42</v>
      </c>
      <c r="S73" s="189">
        <v>109.84</v>
      </c>
      <c r="T73" s="189">
        <v>109.84</v>
      </c>
      <c r="U73" s="189">
        <v>109.84</v>
      </c>
      <c r="V73" s="189">
        <v>109.86</v>
      </c>
      <c r="W73" s="189">
        <v>107.38</v>
      </c>
      <c r="X73" s="189">
        <v>0</v>
      </c>
      <c r="Y73" s="189">
        <v>0</v>
      </c>
      <c r="Z73" s="189">
        <v>0</v>
      </c>
      <c r="AA73" s="189">
        <v>0</v>
      </c>
      <c r="AB73" s="189">
        <v>0</v>
      </c>
      <c r="AC73" s="189">
        <v>0</v>
      </c>
      <c r="AD73" s="189">
        <v>0</v>
      </c>
      <c r="AE73" s="189">
        <v>0</v>
      </c>
      <c r="AF73" s="189">
        <v>0</v>
      </c>
      <c r="AG73" s="189">
        <v>0</v>
      </c>
      <c r="AH73" s="189"/>
      <c r="AI73" s="189"/>
      <c r="AJ73" s="189">
        <v>549.17999999999995</v>
      </c>
      <c r="AK73" s="214">
        <f>SUM(AJ73)</f>
        <v>549.17999999999995</v>
      </c>
    </row>
    <row r="74" spans="2:37" s="92" customFormat="1" ht="22.5" x14ac:dyDescent="0.25">
      <c r="B74" s="190" t="s">
        <v>676</v>
      </c>
      <c r="C74" s="186" t="s">
        <v>677</v>
      </c>
      <c r="D74" s="187" t="s">
        <v>678</v>
      </c>
      <c r="E74" s="188" t="s">
        <v>150</v>
      </c>
      <c r="F74" s="188" t="s">
        <v>679</v>
      </c>
      <c r="G74" s="189">
        <v>2936.87</v>
      </c>
      <c r="H74" s="189">
        <f t="shared" ref="H74:H133" si="59">(G74*0.1)</f>
        <v>293.68700000000001</v>
      </c>
      <c r="I74" s="189">
        <f t="shared" ref="I74:I132" si="60">(G74*0.9)</f>
        <v>2643.183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89">
        <v>0</v>
      </c>
      <c r="U74" s="189">
        <v>0</v>
      </c>
      <c r="V74" s="189">
        <v>0</v>
      </c>
      <c r="W74" s="189">
        <v>422.91</v>
      </c>
      <c r="X74" s="189">
        <v>530.1</v>
      </c>
      <c r="Y74" s="189">
        <v>528.65</v>
      </c>
      <c r="Z74" s="189">
        <v>528.65</v>
      </c>
      <c r="AA74" s="189">
        <v>528.65</v>
      </c>
      <c r="AB74" s="189">
        <v>104.22</v>
      </c>
      <c r="AC74" s="189">
        <v>0</v>
      </c>
      <c r="AD74" s="189">
        <v>0</v>
      </c>
      <c r="AE74" s="189">
        <v>0</v>
      </c>
      <c r="AF74" s="189">
        <v>0</v>
      </c>
      <c r="AG74" s="189">
        <v>0</v>
      </c>
      <c r="AH74" s="189"/>
      <c r="AI74" s="189"/>
      <c r="AJ74" s="189">
        <v>2643.18</v>
      </c>
      <c r="AK74" s="214">
        <f>SUM(AJ74)</f>
        <v>2643.18</v>
      </c>
    </row>
    <row r="75" spans="2:37" s="92" customFormat="1" ht="22.5" x14ac:dyDescent="0.25">
      <c r="B75" s="190" t="s">
        <v>676</v>
      </c>
      <c r="C75" s="186" t="s">
        <v>677</v>
      </c>
      <c r="D75" s="187" t="s">
        <v>680</v>
      </c>
      <c r="E75" s="188" t="s">
        <v>150</v>
      </c>
      <c r="F75" s="188" t="s">
        <v>681</v>
      </c>
      <c r="G75" s="189">
        <v>2936.87</v>
      </c>
      <c r="H75" s="189">
        <f t="shared" si="59"/>
        <v>293.68700000000001</v>
      </c>
      <c r="I75" s="189">
        <f t="shared" si="60"/>
        <v>2643.183</v>
      </c>
      <c r="J75" s="189">
        <v>0</v>
      </c>
      <c r="K75" s="189">
        <v>0</v>
      </c>
      <c r="L75" s="189">
        <v>0</v>
      </c>
      <c r="M75" s="189">
        <v>0</v>
      </c>
      <c r="N75" s="189">
        <v>0</v>
      </c>
      <c r="O75" s="189">
        <v>0</v>
      </c>
      <c r="P75" s="189">
        <v>0</v>
      </c>
      <c r="Q75" s="189">
        <v>0</v>
      </c>
      <c r="R75" s="189">
        <v>0</v>
      </c>
      <c r="S75" s="189">
        <v>0</v>
      </c>
      <c r="T75" s="189">
        <v>0</v>
      </c>
      <c r="U75" s="189">
        <v>0</v>
      </c>
      <c r="V75" s="189">
        <v>0</v>
      </c>
      <c r="W75" s="189">
        <v>422.91</v>
      </c>
      <c r="X75" s="189">
        <v>530.1</v>
      </c>
      <c r="Y75" s="189">
        <v>528.65</v>
      </c>
      <c r="Z75" s="189">
        <v>528.65</v>
      </c>
      <c r="AA75" s="189">
        <v>528.65</v>
      </c>
      <c r="AB75" s="189">
        <v>104.22</v>
      </c>
      <c r="AC75" s="189">
        <v>0</v>
      </c>
      <c r="AD75" s="189">
        <v>0</v>
      </c>
      <c r="AE75" s="189">
        <v>0</v>
      </c>
      <c r="AF75" s="189">
        <v>0</v>
      </c>
      <c r="AG75" s="189">
        <v>0</v>
      </c>
      <c r="AH75" s="189"/>
      <c r="AI75" s="189"/>
      <c r="AJ75" s="189">
        <v>2643.18</v>
      </c>
      <c r="AK75" s="214">
        <f t="shared" ref="AK75:AK134" si="61">SUM(AJ75)</f>
        <v>2643.18</v>
      </c>
    </row>
    <row r="76" spans="2:37" s="92" customFormat="1" ht="22.5" x14ac:dyDescent="0.25">
      <c r="B76" s="190" t="s">
        <v>682</v>
      </c>
      <c r="C76" s="186" t="s">
        <v>683</v>
      </c>
      <c r="D76" s="187" t="s">
        <v>684</v>
      </c>
      <c r="E76" s="188" t="s">
        <v>105</v>
      </c>
      <c r="F76" s="188" t="s">
        <v>685</v>
      </c>
      <c r="G76" s="189">
        <v>1719</v>
      </c>
      <c r="H76" s="189">
        <f t="shared" si="59"/>
        <v>171.9</v>
      </c>
      <c r="I76" s="189">
        <f t="shared" si="60"/>
        <v>1547.1000000000001</v>
      </c>
      <c r="J76" s="189">
        <v>0</v>
      </c>
      <c r="K76" s="189">
        <v>0</v>
      </c>
      <c r="L76" s="189">
        <v>0</v>
      </c>
      <c r="M76" s="189">
        <v>0</v>
      </c>
      <c r="N76" s="189">
        <v>0</v>
      </c>
      <c r="O76" s="189">
        <v>0</v>
      </c>
      <c r="P76" s="189">
        <v>0</v>
      </c>
      <c r="Q76" s="189">
        <v>0</v>
      </c>
      <c r="R76" s="189">
        <v>0</v>
      </c>
      <c r="S76" s="189">
        <v>0</v>
      </c>
      <c r="T76" s="189">
        <v>0</v>
      </c>
      <c r="U76" s="189">
        <v>0</v>
      </c>
      <c r="V76" s="189">
        <v>0</v>
      </c>
      <c r="W76" s="189">
        <v>203.45</v>
      </c>
      <c r="X76" s="189">
        <v>310.26</v>
      </c>
      <c r="Y76" s="189">
        <v>309.42</v>
      </c>
      <c r="Z76" s="189">
        <v>309.42</v>
      </c>
      <c r="AA76" s="189">
        <v>309.42</v>
      </c>
      <c r="AB76" s="189">
        <v>105.13</v>
      </c>
      <c r="AC76" s="189">
        <v>0</v>
      </c>
      <c r="AD76" s="189">
        <v>0</v>
      </c>
      <c r="AE76" s="189">
        <v>0</v>
      </c>
      <c r="AF76" s="189">
        <v>0</v>
      </c>
      <c r="AG76" s="189">
        <v>0</v>
      </c>
      <c r="AH76" s="189"/>
      <c r="AI76" s="189"/>
      <c r="AJ76" s="189">
        <v>1547.1</v>
      </c>
      <c r="AK76" s="214">
        <f t="shared" si="61"/>
        <v>1547.1</v>
      </c>
    </row>
    <row r="77" spans="2:37" s="92" customFormat="1" ht="22.5" x14ac:dyDescent="0.25">
      <c r="B77" s="190" t="s">
        <v>682</v>
      </c>
      <c r="C77" s="186" t="s">
        <v>683</v>
      </c>
      <c r="D77" s="187" t="s">
        <v>686</v>
      </c>
      <c r="E77" s="188" t="s">
        <v>150</v>
      </c>
      <c r="F77" s="188" t="s">
        <v>687</v>
      </c>
      <c r="G77" s="189">
        <v>1719</v>
      </c>
      <c r="H77" s="189">
        <f t="shared" si="59"/>
        <v>171.9</v>
      </c>
      <c r="I77" s="189">
        <f t="shared" si="60"/>
        <v>1547.1000000000001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89">
        <v>0</v>
      </c>
      <c r="U77" s="189">
        <v>0</v>
      </c>
      <c r="V77" s="189">
        <v>0</v>
      </c>
      <c r="W77" s="189">
        <v>203.45</v>
      </c>
      <c r="X77" s="189">
        <v>310.26</v>
      </c>
      <c r="Y77" s="189">
        <v>309.42</v>
      </c>
      <c r="Z77" s="189">
        <v>309.42</v>
      </c>
      <c r="AA77" s="189">
        <v>309.42</v>
      </c>
      <c r="AB77" s="189">
        <v>105.13</v>
      </c>
      <c r="AC77" s="189">
        <v>0</v>
      </c>
      <c r="AD77" s="189">
        <v>0</v>
      </c>
      <c r="AE77" s="189">
        <v>0</v>
      </c>
      <c r="AF77" s="189">
        <v>0</v>
      </c>
      <c r="AG77" s="189">
        <v>0</v>
      </c>
      <c r="AH77" s="189"/>
      <c r="AI77" s="189"/>
      <c r="AJ77" s="189">
        <v>1547.1</v>
      </c>
      <c r="AK77" s="214">
        <f t="shared" si="61"/>
        <v>1547.1</v>
      </c>
    </row>
    <row r="78" spans="2:37" s="92" customFormat="1" ht="22.5" x14ac:dyDescent="0.25">
      <c r="B78" s="190" t="s">
        <v>682</v>
      </c>
      <c r="C78" s="186" t="s">
        <v>683</v>
      </c>
      <c r="D78" s="187" t="s">
        <v>688</v>
      </c>
      <c r="E78" s="188" t="s">
        <v>117</v>
      </c>
      <c r="F78" s="188" t="s">
        <v>689</v>
      </c>
      <c r="G78" s="189">
        <v>1719</v>
      </c>
      <c r="H78" s="189">
        <f t="shared" si="59"/>
        <v>171.9</v>
      </c>
      <c r="I78" s="189">
        <f t="shared" si="60"/>
        <v>1547.1000000000001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89">
        <v>0</v>
      </c>
      <c r="U78" s="189">
        <v>0</v>
      </c>
      <c r="V78" s="189">
        <v>0</v>
      </c>
      <c r="W78" s="189">
        <v>203.45</v>
      </c>
      <c r="X78" s="189">
        <v>310.26</v>
      </c>
      <c r="Y78" s="189">
        <v>309.42</v>
      </c>
      <c r="Z78" s="189">
        <v>309.42</v>
      </c>
      <c r="AA78" s="189">
        <v>309.42</v>
      </c>
      <c r="AB78" s="189">
        <v>105.13</v>
      </c>
      <c r="AC78" s="189">
        <v>0</v>
      </c>
      <c r="AD78" s="189">
        <v>0</v>
      </c>
      <c r="AE78" s="189">
        <v>0</v>
      </c>
      <c r="AF78" s="189">
        <v>0</v>
      </c>
      <c r="AG78" s="189">
        <v>0</v>
      </c>
      <c r="AH78" s="189"/>
      <c r="AI78" s="189"/>
      <c r="AJ78" s="189">
        <v>1547.1</v>
      </c>
      <c r="AK78" s="214">
        <f t="shared" si="61"/>
        <v>1547.1</v>
      </c>
    </row>
    <row r="79" spans="2:37" s="92" customFormat="1" ht="22.5" x14ac:dyDescent="0.25">
      <c r="B79" s="190" t="s">
        <v>682</v>
      </c>
      <c r="C79" s="186" t="s">
        <v>683</v>
      </c>
      <c r="D79" s="187" t="s">
        <v>690</v>
      </c>
      <c r="E79" s="188" t="s">
        <v>691</v>
      </c>
      <c r="F79" s="188" t="s">
        <v>692</v>
      </c>
      <c r="G79" s="189">
        <v>1719</v>
      </c>
      <c r="H79" s="189">
        <f t="shared" si="59"/>
        <v>171.9</v>
      </c>
      <c r="I79" s="189">
        <f t="shared" si="60"/>
        <v>1547.1000000000001</v>
      </c>
      <c r="J79" s="189">
        <v>0</v>
      </c>
      <c r="K79" s="189">
        <v>0</v>
      </c>
      <c r="L79" s="189">
        <v>0</v>
      </c>
      <c r="M79" s="189">
        <v>0</v>
      </c>
      <c r="N79" s="189">
        <v>0</v>
      </c>
      <c r="O79" s="189">
        <v>0</v>
      </c>
      <c r="P79" s="189">
        <v>0</v>
      </c>
      <c r="Q79" s="189">
        <v>0</v>
      </c>
      <c r="R79" s="189">
        <v>0</v>
      </c>
      <c r="S79" s="189">
        <v>0</v>
      </c>
      <c r="T79" s="189">
        <v>0</v>
      </c>
      <c r="U79" s="189">
        <v>0</v>
      </c>
      <c r="V79" s="189">
        <v>0</v>
      </c>
      <c r="W79" s="189">
        <v>203.45</v>
      </c>
      <c r="X79" s="189">
        <v>310.26</v>
      </c>
      <c r="Y79" s="189">
        <v>309.42</v>
      </c>
      <c r="Z79" s="189">
        <v>309.42</v>
      </c>
      <c r="AA79" s="189">
        <v>309.42</v>
      </c>
      <c r="AB79" s="189">
        <v>105.13</v>
      </c>
      <c r="AC79" s="189">
        <v>0</v>
      </c>
      <c r="AD79" s="189">
        <v>0</v>
      </c>
      <c r="AE79" s="189">
        <v>0</v>
      </c>
      <c r="AF79" s="189">
        <v>0</v>
      </c>
      <c r="AG79" s="189">
        <v>0</v>
      </c>
      <c r="AH79" s="189"/>
      <c r="AI79" s="189"/>
      <c r="AJ79" s="189">
        <v>1547.1</v>
      </c>
      <c r="AK79" s="214">
        <f t="shared" si="61"/>
        <v>1547.1</v>
      </c>
    </row>
    <row r="80" spans="2:37" s="92" customFormat="1" ht="22.5" x14ac:dyDescent="0.25">
      <c r="B80" s="190" t="s">
        <v>682</v>
      </c>
      <c r="C80" s="186" t="s">
        <v>683</v>
      </c>
      <c r="D80" s="187" t="s">
        <v>693</v>
      </c>
      <c r="E80" s="188" t="s">
        <v>694</v>
      </c>
      <c r="F80" s="188" t="s">
        <v>695</v>
      </c>
      <c r="G80" s="189">
        <v>1719</v>
      </c>
      <c r="H80" s="189">
        <f t="shared" si="59"/>
        <v>171.9</v>
      </c>
      <c r="I80" s="189">
        <f t="shared" si="60"/>
        <v>1547.1000000000001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89">
        <v>0</v>
      </c>
      <c r="U80" s="189">
        <v>0</v>
      </c>
      <c r="V80" s="189">
        <v>0</v>
      </c>
      <c r="W80" s="189">
        <v>203.45</v>
      </c>
      <c r="X80" s="189">
        <v>310.26</v>
      </c>
      <c r="Y80" s="189">
        <v>309.42</v>
      </c>
      <c r="Z80" s="189">
        <v>309.42</v>
      </c>
      <c r="AA80" s="189">
        <v>309.42</v>
      </c>
      <c r="AB80" s="189">
        <v>105.13</v>
      </c>
      <c r="AC80" s="189">
        <v>0</v>
      </c>
      <c r="AD80" s="189">
        <v>0</v>
      </c>
      <c r="AE80" s="189">
        <v>0</v>
      </c>
      <c r="AF80" s="189">
        <v>0</v>
      </c>
      <c r="AG80" s="189">
        <v>0</v>
      </c>
      <c r="AH80" s="189"/>
      <c r="AI80" s="189"/>
      <c r="AJ80" s="189">
        <v>1547.1</v>
      </c>
      <c r="AK80" s="214">
        <f t="shared" si="61"/>
        <v>1547.1</v>
      </c>
    </row>
    <row r="81" spans="2:37" s="92" customFormat="1" ht="22.5" x14ac:dyDescent="0.25">
      <c r="B81" s="190" t="s">
        <v>682</v>
      </c>
      <c r="C81" s="186" t="s">
        <v>683</v>
      </c>
      <c r="D81" s="187" t="s">
        <v>696</v>
      </c>
      <c r="E81" s="188" t="s">
        <v>117</v>
      </c>
      <c r="F81" s="188" t="s">
        <v>697</v>
      </c>
      <c r="G81" s="189">
        <v>1719</v>
      </c>
      <c r="H81" s="189">
        <f t="shared" si="59"/>
        <v>171.9</v>
      </c>
      <c r="I81" s="189">
        <f t="shared" si="60"/>
        <v>1547.1000000000001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89">
        <v>0</v>
      </c>
      <c r="U81" s="189">
        <v>0</v>
      </c>
      <c r="V81" s="189">
        <v>0</v>
      </c>
      <c r="W81" s="189">
        <v>203.45</v>
      </c>
      <c r="X81" s="189">
        <v>310.26</v>
      </c>
      <c r="Y81" s="189">
        <v>309.42</v>
      </c>
      <c r="Z81" s="189">
        <v>309.42</v>
      </c>
      <c r="AA81" s="189">
        <v>309.42</v>
      </c>
      <c r="AB81" s="189">
        <v>105.13</v>
      </c>
      <c r="AC81" s="189">
        <v>0</v>
      </c>
      <c r="AD81" s="189">
        <v>0</v>
      </c>
      <c r="AE81" s="189">
        <v>0</v>
      </c>
      <c r="AF81" s="189">
        <v>0</v>
      </c>
      <c r="AG81" s="189">
        <v>0</v>
      </c>
      <c r="AH81" s="189"/>
      <c r="AI81" s="189"/>
      <c r="AJ81" s="189">
        <v>1547.1</v>
      </c>
      <c r="AK81" s="214">
        <f t="shared" si="61"/>
        <v>1547.1</v>
      </c>
    </row>
    <row r="82" spans="2:37" s="92" customFormat="1" ht="45" x14ac:dyDescent="0.25">
      <c r="B82" s="190" t="s">
        <v>682</v>
      </c>
      <c r="C82" s="186" t="s">
        <v>683</v>
      </c>
      <c r="D82" s="187" t="s">
        <v>698</v>
      </c>
      <c r="E82" s="188" t="s">
        <v>150</v>
      </c>
      <c r="F82" s="188" t="s">
        <v>699</v>
      </c>
      <c r="G82" s="189">
        <v>1719</v>
      </c>
      <c r="H82" s="189">
        <f t="shared" si="59"/>
        <v>171.9</v>
      </c>
      <c r="I82" s="189">
        <f t="shared" si="60"/>
        <v>1547.1000000000001</v>
      </c>
      <c r="J82" s="189">
        <v>0</v>
      </c>
      <c r="K82" s="189">
        <v>0</v>
      </c>
      <c r="L82" s="189">
        <v>0</v>
      </c>
      <c r="M82" s="189">
        <v>0</v>
      </c>
      <c r="N82" s="189">
        <v>0</v>
      </c>
      <c r="O82" s="189">
        <v>0</v>
      </c>
      <c r="P82" s="189">
        <v>0</v>
      </c>
      <c r="Q82" s="189">
        <v>0</v>
      </c>
      <c r="R82" s="189">
        <v>0</v>
      </c>
      <c r="S82" s="189">
        <v>0</v>
      </c>
      <c r="T82" s="189">
        <v>0</v>
      </c>
      <c r="U82" s="189">
        <v>0</v>
      </c>
      <c r="V82" s="189">
        <v>0</v>
      </c>
      <c r="W82" s="189">
        <v>203.45</v>
      </c>
      <c r="X82" s="189">
        <v>310.26</v>
      </c>
      <c r="Y82" s="189">
        <v>309.42</v>
      </c>
      <c r="Z82" s="189">
        <v>309.42</v>
      </c>
      <c r="AA82" s="189">
        <v>309.42</v>
      </c>
      <c r="AB82" s="189">
        <v>105.13</v>
      </c>
      <c r="AC82" s="189">
        <v>0</v>
      </c>
      <c r="AD82" s="189">
        <v>0</v>
      </c>
      <c r="AE82" s="189">
        <v>0</v>
      </c>
      <c r="AF82" s="189">
        <v>0</v>
      </c>
      <c r="AG82" s="189">
        <v>0</v>
      </c>
      <c r="AH82" s="189"/>
      <c r="AI82" s="189"/>
      <c r="AJ82" s="189">
        <v>1547.1</v>
      </c>
      <c r="AK82" s="214">
        <f t="shared" si="61"/>
        <v>1547.1</v>
      </c>
    </row>
    <row r="83" spans="2:37" s="92" customFormat="1" ht="22.5" x14ac:dyDescent="0.25">
      <c r="B83" s="190" t="s">
        <v>682</v>
      </c>
      <c r="C83" s="186" t="s">
        <v>683</v>
      </c>
      <c r="D83" s="187" t="s">
        <v>700</v>
      </c>
      <c r="E83" s="188" t="s">
        <v>701</v>
      </c>
      <c r="F83" s="188" t="s">
        <v>702</v>
      </c>
      <c r="G83" s="189">
        <v>1719</v>
      </c>
      <c r="H83" s="189">
        <f t="shared" si="59"/>
        <v>171.9</v>
      </c>
      <c r="I83" s="189">
        <f t="shared" si="60"/>
        <v>1547.1000000000001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89">
        <v>0</v>
      </c>
      <c r="U83" s="189">
        <v>0</v>
      </c>
      <c r="V83" s="189">
        <v>0</v>
      </c>
      <c r="W83" s="189">
        <v>203.45</v>
      </c>
      <c r="X83" s="189">
        <v>310.26</v>
      </c>
      <c r="Y83" s="189">
        <v>309.42</v>
      </c>
      <c r="Z83" s="189">
        <v>309.42</v>
      </c>
      <c r="AA83" s="189">
        <v>309.42</v>
      </c>
      <c r="AB83" s="189">
        <v>105.13</v>
      </c>
      <c r="AC83" s="189">
        <v>0</v>
      </c>
      <c r="AD83" s="189">
        <v>0</v>
      </c>
      <c r="AE83" s="189">
        <v>0</v>
      </c>
      <c r="AF83" s="189">
        <v>0</v>
      </c>
      <c r="AG83" s="189">
        <v>0</v>
      </c>
      <c r="AH83" s="189"/>
      <c r="AI83" s="189"/>
      <c r="AJ83" s="189">
        <v>1547.1</v>
      </c>
      <c r="AK83" s="214">
        <f t="shared" si="61"/>
        <v>1547.1</v>
      </c>
    </row>
    <row r="84" spans="2:37" s="92" customFormat="1" ht="22.5" x14ac:dyDescent="0.25">
      <c r="B84" s="190" t="s">
        <v>682</v>
      </c>
      <c r="C84" s="186" t="s">
        <v>683</v>
      </c>
      <c r="D84" s="187" t="s">
        <v>690</v>
      </c>
      <c r="E84" s="188" t="s">
        <v>117</v>
      </c>
      <c r="F84" s="188" t="s">
        <v>703</v>
      </c>
      <c r="G84" s="189">
        <v>1719</v>
      </c>
      <c r="H84" s="189">
        <f t="shared" si="59"/>
        <v>171.9</v>
      </c>
      <c r="I84" s="189">
        <f t="shared" si="60"/>
        <v>1547.1000000000001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89">
        <v>0</v>
      </c>
      <c r="U84" s="189">
        <v>0</v>
      </c>
      <c r="V84" s="189">
        <v>0</v>
      </c>
      <c r="W84" s="189">
        <v>203.45</v>
      </c>
      <c r="X84" s="189">
        <v>310.26</v>
      </c>
      <c r="Y84" s="189">
        <v>309.42</v>
      </c>
      <c r="Z84" s="189">
        <v>309.42</v>
      </c>
      <c r="AA84" s="189">
        <v>309.42</v>
      </c>
      <c r="AB84" s="189">
        <v>105.13</v>
      </c>
      <c r="AC84" s="189">
        <v>0</v>
      </c>
      <c r="AD84" s="189">
        <v>0</v>
      </c>
      <c r="AE84" s="189">
        <v>0</v>
      </c>
      <c r="AF84" s="189">
        <v>0</v>
      </c>
      <c r="AG84" s="189">
        <v>0</v>
      </c>
      <c r="AH84" s="189"/>
      <c r="AI84" s="189"/>
      <c r="AJ84" s="189">
        <v>1547.1</v>
      </c>
      <c r="AK84" s="214">
        <f t="shared" si="61"/>
        <v>1547.1</v>
      </c>
    </row>
    <row r="85" spans="2:37" s="92" customFormat="1" ht="22.5" x14ac:dyDescent="0.25">
      <c r="B85" s="239" t="s">
        <v>682</v>
      </c>
      <c r="C85" s="230" t="s">
        <v>683</v>
      </c>
      <c r="D85" s="231" t="s">
        <v>690</v>
      </c>
      <c r="E85" s="240" t="s">
        <v>704</v>
      </c>
      <c r="F85" s="240" t="s">
        <v>705</v>
      </c>
      <c r="G85" s="236">
        <v>1719</v>
      </c>
      <c r="H85" s="236">
        <f t="shared" si="59"/>
        <v>171.9</v>
      </c>
      <c r="I85" s="236">
        <f t="shared" si="60"/>
        <v>1547.1000000000001</v>
      </c>
      <c r="J85" s="236">
        <v>0</v>
      </c>
      <c r="K85" s="236">
        <v>0</v>
      </c>
      <c r="L85" s="236">
        <v>0</v>
      </c>
      <c r="M85" s="236">
        <v>0</v>
      </c>
      <c r="N85" s="236">
        <v>0</v>
      </c>
      <c r="O85" s="236">
        <v>0</v>
      </c>
      <c r="P85" s="236">
        <v>0</v>
      </c>
      <c r="Q85" s="236">
        <v>0</v>
      </c>
      <c r="R85" s="236">
        <v>0</v>
      </c>
      <c r="S85" s="236">
        <v>0</v>
      </c>
      <c r="T85" s="236">
        <v>0</v>
      </c>
      <c r="U85" s="236">
        <v>0</v>
      </c>
      <c r="V85" s="236">
        <v>0</v>
      </c>
      <c r="W85" s="236">
        <v>203.45</v>
      </c>
      <c r="X85" s="189">
        <v>310.26</v>
      </c>
      <c r="Y85" s="189">
        <v>309.42</v>
      </c>
      <c r="Z85" s="189">
        <v>309.42</v>
      </c>
      <c r="AA85" s="189">
        <v>309.42</v>
      </c>
      <c r="AB85" s="236">
        <v>105.13</v>
      </c>
      <c r="AC85" s="189">
        <v>0</v>
      </c>
      <c r="AD85" s="189">
        <v>0</v>
      </c>
      <c r="AE85" s="189">
        <v>0</v>
      </c>
      <c r="AF85" s="189">
        <v>0</v>
      </c>
      <c r="AG85" s="189">
        <v>0</v>
      </c>
      <c r="AH85" s="189"/>
      <c r="AI85" s="189"/>
      <c r="AJ85" s="236">
        <v>1547.1</v>
      </c>
      <c r="AK85" s="214">
        <f t="shared" si="61"/>
        <v>1547.1</v>
      </c>
    </row>
    <row r="86" spans="2:37" s="92" customFormat="1" ht="22.5" x14ac:dyDescent="0.25">
      <c r="B86" s="190" t="s">
        <v>682</v>
      </c>
      <c r="C86" s="186" t="s">
        <v>683</v>
      </c>
      <c r="D86" s="187" t="s">
        <v>706</v>
      </c>
      <c r="E86" s="188" t="s">
        <v>150</v>
      </c>
      <c r="F86" s="188" t="s">
        <v>707</v>
      </c>
      <c r="G86" s="189">
        <v>1719</v>
      </c>
      <c r="H86" s="189">
        <f t="shared" si="59"/>
        <v>171.9</v>
      </c>
      <c r="I86" s="189">
        <f t="shared" si="60"/>
        <v>1547.1000000000001</v>
      </c>
      <c r="J86" s="189">
        <v>0</v>
      </c>
      <c r="K86" s="189">
        <v>0</v>
      </c>
      <c r="L86" s="189">
        <v>0</v>
      </c>
      <c r="M86" s="189">
        <v>0</v>
      </c>
      <c r="N86" s="189">
        <v>0</v>
      </c>
      <c r="O86" s="189">
        <v>0</v>
      </c>
      <c r="P86" s="189">
        <v>0</v>
      </c>
      <c r="Q86" s="189">
        <v>0</v>
      </c>
      <c r="R86" s="189">
        <v>0</v>
      </c>
      <c r="S86" s="189">
        <v>0</v>
      </c>
      <c r="T86" s="189">
        <v>0</v>
      </c>
      <c r="U86" s="189">
        <v>0</v>
      </c>
      <c r="V86" s="189">
        <v>0</v>
      </c>
      <c r="W86" s="189">
        <v>203.45</v>
      </c>
      <c r="X86" s="189">
        <v>310.26</v>
      </c>
      <c r="Y86" s="189">
        <v>309.42</v>
      </c>
      <c r="Z86" s="189">
        <v>309.42</v>
      </c>
      <c r="AA86" s="189">
        <v>309.42</v>
      </c>
      <c r="AB86" s="189">
        <v>105.13</v>
      </c>
      <c r="AC86" s="189">
        <v>0</v>
      </c>
      <c r="AD86" s="189">
        <v>0</v>
      </c>
      <c r="AE86" s="189">
        <v>0</v>
      </c>
      <c r="AF86" s="189">
        <v>0</v>
      </c>
      <c r="AG86" s="189">
        <v>0</v>
      </c>
      <c r="AH86" s="189"/>
      <c r="AI86" s="189"/>
      <c r="AJ86" s="189">
        <v>1547.1</v>
      </c>
      <c r="AK86" s="214">
        <f t="shared" si="61"/>
        <v>1547.1</v>
      </c>
    </row>
    <row r="87" spans="2:37" s="92" customFormat="1" ht="22.5" x14ac:dyDescent="0.25">
      <c r="B87" s="190" t="s">
        <v>682</v>
      </c>
      <c r="C87" s="186" t="s">
        <v>683</v>
      </c>
      <c r="D87" s="187" t="s">
        <v>708</v>
      </c>
      <c r="E87" s="188" t="s">
        <v>123</v>
      </c>
      <c r="F87" s="188" t="s">
        <v>709</v>
      </c>
      <c r="G87" s="189">
        <v>1719</v>
      </c>
      <c r="H87" s="189">
        <f t="shared" si="59"/>
        <v>171.9</v>
      </c>
      <c r="I87" s="189">
        <f t="shared" si="60"/>
        <v>1547.1000000000001</v>
      </c>
      <c r="J87" s="189">
        <v>0</v>
      </c>
      <c r="K87" s="189">
        <v>0</v>
      </c>
      <c r="L87" s="189">
        <v>0</v>
      </c>
      <c r="M87" s="189">
        <v>0</v>
      </c>
      <c r="N87" s="189">
        <v>0</v>
      </c>
      <c r="O87" s="189">
        <v>0</v>
      </c>
      <c r="P87" s="189">
        <v>0</v>
      </c>
      <c r="Q87" s="189">
        <v>0</v>
      </c>
      <c r="R87" s="189">
        <v>0</v>
      </c>
      <c r="S87" s="189">
        <v>0</v>
      </c>
      <c r="T87" s="189">
        <v>0</v>
      </c>
      <c r="U87" s="189">
        <v>0</v>
      </c>
      <c r="V87" s="189">
        <v>0</v>
      </c>
      <c r="W87" s="189">
        <v>203.45</v>
      </c>
      <c r="X87" s="189">
        <v>310.26</v>
      </c>
      <c r="Y87" s="189">
        <v>309.42</v>
      </c>
      <c r="Z87" s="189">
        <v>309.42</v>
      </c>
      <c r="AA87" s="189">
        <v>309.42</v>
      </c>
      <c r="AB87" s="189">
        <v>105.13</v>
      </c>
      <c r="AC87" s="189">
        <v>0</v>
      </c>
      <c r="AD87" s="189">
        <v>0</v>
      </c>
      <c r="AE87" s="189">
        <v>0</v>
      </c>
      <c r="AF87" s="189">
        <v>0</v>
      </c>
      <c r="AG87" s="189">
        <v>0</v>
      </c>
      <c r="AH87" s="189"/>
      <c r="AI87" s="189"/>
      <c r="AJ87" s="189">
        <v>1547.1</v>
      </c>
      <c r="AK87" s="214">
        <f t="shared" si="61"/>
        <v>1547.1</v>
      </c>
    </row>
    <row r="88" spans="2:37" s="92" customFormat="1" ht="11.25" x14ac:dyDescent="0.25">
      <c r="B88" s="190" t="s">
        <v>710</v>
      </c>
      <c r="C88" s="186" t="s">
        <v>711</v>
      </c>
      <c r="D88" s="187" t="s">
        <v>712</v>
      </c>
      <c r="E88" s="188" t="s">
        <v>150</v>
      </c>
      <c r="F88" s="188" t="s">
        <v>713</v>
      </c>
      <c r="G88" s="189">
        <v>19473.93</v>
      </c>
      <c r="H88" s="189">
        <f t="shared" si="59"/>
        <v>1947.393</v>
      </c>
      <c r="I88" s="189">
        <f t="shared" si="60"/>
        <v>17526.537</v>
      </c>
      <c r="J88" s="189">
        <v>0</v>
      </c>
      <c r="K88" s="189">
        <v>0</v>
      </c>
      <c r="L88" s="189">
        <v>0</v>
      </c>
      <c r="M88" s="189">
        <v>0</v>
      </c>
      <c r="N88" s="189">
        <v>0</v>
      </c>
      <c r="O88" s="189">
        <v>0</v>
      </c>
      <c r="P88" s="189">
        <v>0</v>
      </c>
      <c r="Q88" s="189">
        <v>0</v>
      </c>
      <c r="R88" s="189">
        <v>0</v>
      </c>
      <c r="S88" s="189">
        <v>0</v>
      </c>
      <c r="T88" s="189">
        <v>0</v>
      </c>
      <c r="U88" s="189">
        <v>0</v>
      </c>
      <c r="V88" s="189">
        <v>0</v>
      </c>
      <c r="W88" s="189">
        <v>605.03</v>
      </c>
      <c r="X88" s="189">
        <v>3514.91</v>
      </c>
      <c r="Y88" s="189">
        <v>3505.31</v>
      </c>
      <c r="Z88" s="189">
        <v>3505.31</v>
      </c>
      <c r="AA88" s="189">
        <v>3505.31</v>
      </c>
      <c r="AB88" s="189">
        <v>2890.67</v>
      </c>
      <c r="AC88" s="189">
        <v>0</v>
      </c>
      <c r="AD88" s="189">
        <v>0</v>
      </c>
      <c r="AE88" s="189">
        <v>0</v>
      </c>
      <c r="AF88" s="189">
        <v>0</v>
      </c>
      <c r="AG88" s="189">
        <v>0</v>
      </c>
      <c r="AH88" s="189"/>
      <c r="AI88" s="189"/>
      <c r="AJ88" s="189">
        <v>17526.54</v>
      </c>
      <c r="AK88" s="214">
        <f t="shared" si="61"/>
        <v>17526.54</v>
      </c>
    </row>
    <row r="89" spans="2:37" s="92" customFormat="1" ht="22.5" x14ac:dyDescent="0.25">
      <c r="B89" s="229" t="s">
        <v>714</v>
      </c>
      <c r="C89" s="223" t="s">
        <v>715</v>
      </c>
      <c r="D89" s="234" t="s">
        <v>716</v>
      </c>
      <c r="E89" s="232" t="s">
        <v>132</v>
      </c>
      <c r="F89" s="232" t="s">
        <v>717</v>
      </c>
      <c r="G89" s="214">
        <v>2762</v>
      </c>
      <c r="H89" s="214">
        <f t="shared" si="59"/>
        <v>276.2</v>
      </c>
      <c r="I89" s="214">
        <f t="shared" si="60"/>
        <v>2485.8000000000002</v>
      </c>
      <c r="J89" s="214">
        <v>0</v>
      </c>
      <c r="K89" s="214">
        <v>0</v>
      </c>
      <c r="L89" s="214">
        <v>0</v>
      </c>
      <c r="M89" s="214">
        <v>0</v>
      </c>
      <c r="N89" s="214">
        <v>0</v>
      </c>
      <c r="O89" s="214">
        <v>0</v>
      </c>
      <c r="P89" s="214">
        <v>0</v>
      </c>
      <c r="Q89" s="214">
        <v>0</v>
      </c>
      <c r="R89" s="214">
        <v>0</v>
      </c>
      <c r="S89" s="214">
        <v>0</v>
      </c>
      <c r="T89" s="214">
        <v>0</v>
      </c>
      <c r="U89" s="214">
        <v>0</v>
      </c>
      <c r="V89" s="214">
        <v>0</v>
      </c>
      <c r="W89" s="214">
        <v>0</v>
      </c>
      <c r="X89" s="214">
        <v>232.9</v>
      </c>
      <c r="Y89" s="214">
        <v>497.12</v>
      </c>
      <c r="Z89" s="214">
        <v>497.12</v>
      </c>
      <c r="AA89" s="214">
        <v>497.12</v>
      </c>
      <c r="AB89" s="214">
        <v>498.48</v>
      </c>
      <c r="AC89" s="214">
        <v>263.06</v>
      </c>
      <c r="AD89" s="214">
        <v>0</v>
      </c>
      <c r="AE89" s="214">
        <v>0</v>
      </c>
      <c r="AF89" s="214">
        <v>0</v>
      </c>
      <c r="AG89" s="189">
        <v>0</v>
      </c>
      <c r="AH89" s="189"/>
      <c r="AI89" s="189"/>
      <c r="AJ89" s="214">
        <v>2485.8000000000002</v>
      </c>
      <c r="AK89" s="214">
        <f t="shared" si="61"/>
        <v>2485.8000000000002</v>
      </c>
    </row>
    <row r="90" spans="2:37" s="92" customFormat="1" ht="22.5" x14ac:dyDescent="0.25">
      <c r="B90" s="229" t="s">
        <v>718</v>
      </c>
      <c r="C90" s="223" t="s">
        <v>719</v>
      </c>
      <c r="D90" s="234" t="s">
        <v>720</v>
      </c>
      <c r="E90" s="232" t="s">
        <v>150</v>
      </c>
      <c r="F90" s="232" t="s">
        <v>721</v>
      </c>
      <c r="G90" s="214">
        <v>2101.8000000000002</v>
      </c>
      <c r="H90" s="214">
        <f t="shared" si="59"/>
        <v>210.18000000000004</v>
      </c>
      <c r="I90" s="214">
        <f t="shared" si="60"/>
        <v>1891.6200000000001</v>
      </c>
      <c r="J90" s="214">
        <v>0</v>
      </c>
      <c r="K90" s="214">
        <v>0</v>
      </c>
      <c r="L90" s="214">
        <v>0</v>
      </c>
      <c r="M90" s="214">
        <v>0</v>
      </c>
      <c r="N90" s="214">
        <v>0</v>
      </c>
      <c r="O90" s="214">
        <v>0</v>
      </c>
      <c r="P90" s="214">
        <v>0</v>
      </c>
      <c r="Q90" s="214">
        <v>0</v>
      </c>
      <c r="R90" s="214">
        <v>0</v>
      </c>
      <c r="S90" s="214">
        <v>0</v>
      </c>
      <c r="T90" s="214">
        <v>0</v>
      </c>
      <c r="U90" s="214">
        <v>0</v>
      </c>
      <c r="V90" s="214">
        <v>0</v>
      </c>
      <c r="W90" s="214">
        <v>0</v>
      </c>
      <c r="X90" s="214">
        <v>161.69999999999999</v>
      </c>
      <c r="Y90" s="214">
        <v>378.33</v>
      </c>
      <c r="Z90" s="214">
        <v>378.33</v>
      </c>
      <c r="AA90" s="214">
        <v>378.33</v>
      </c>
      <c r="AB90" s="214">
        <v>379.37</v>
      </c>
      <c r="AC90" s="214">
        <v>215.56</v>
      </c>
      <c r="AD90" s="214">
        <v>0</v>
      </c>
      <c r="AE90" s="214">
        <v>0</v>
      </c>
      <c r="AF90" s="214">
        <v>0</v>
      </c>
      <c r="AG90" s="189">
        <v>0</v>
      </c>
      <c r="AH90" s="189"/>
      <c r="AI90" s="189"/>
      <c r="AJ90" s="214">
        <v>1891.62</v>
      </c>
      <c r="AK90" s="214">
        <f t="shared" si="61"/>
        <v>1891.62</v>
      </c>
    </row>
    <row r="91" spans="2:37" s="92" customFormat="1" ht="22.5" x14ac:dyDescent="0.25">
      <c r="B91" s="190" t="s">
        <v>722</v>
      </c>
      <c r="C91" s="186" t="s">
        <v>723</v>
      </c>
      <c r="D91" s="187" t="s">
        <v>724</v>
      </c>
      <c r="E91" s="188" t="s">
        <v>150</v>
      </c>
      <c r="F91" s="188" t="s">
        <v>725</v>
      </c>
      <c r="G91" s="189">
        <v>2476.1999999999998</v>
      </c>
      <c r="H91" s="189">
        <f t="shared" si="59"/>
        <v>247.62</v>
      </c>
      <c r="I91" s="189">
        <f t="shared" si="60"/>
        <v>2228.58</v>
      </c>
      <c r="J91" s="189">
        <v>0</v>
      </c>
      <c r="K91" s="189">
        <v>0</v>
      </c>
      <c r="L91" s="189">
        <v>0</v>
      </c>
      <c r="M91" s="189">
        <v>0</v>
      </c>
      <c r="N91" s="189">
        <v>0</v>
      </c>
      <c r="O91" s="189">
        <v>0</v>
      </c>
      <c r="P91" s="189">
        <v>0</v>
      </c>
      <c r="Q91" s="189">
        <v>0</v>
      </c>
      <c r="R91" s="189">
        <v>0</v>
      </c>
      <c r="S91" s="189">
        <v>0</v>
      </c>
      <c r="T91" s="189">
        <v>0</v>
      </c>
      <c r="U91" s="189">
        <v>0</v>
      </c>
      <c r="V91" s="189">
        <v>0</v>
      </c>
      <c r="W91" s="189">
        <v>0</v>
      </c>
      <c r="X91" s="189">
        <v>69.61</v>
      </c>
      <c r="Y91" s="189">
        <v>445.73</v>
      </c>
      <c r="Z91" s="189">
        <v>445.73</v>
      </c>
      <c r="AA91" s="189">
        <v>445.73</v>
      </c>
      <c r="AB91" s="189">
        <v>446.95</v>
      </c>
      <c r="AC91" s="189">
        <v>374.83</v>
      </c>
      <c r="AD91" s="189">
        <v>0</v>
      </c>
      <c r="AE91" s="189">
        <v>0</v>
      </c>
      <c r="AF91" s="189">
        <v>0</v>
      </c>
      <c r="AG91" s="189">
        <v>0</v>
      </c>
      <c r="AH91" s="189"/>
      <c r="AI91" s="189"/>
      <c r="AJ91" s="189">
        <v>2228.58</v>
      </c>
      <c r="AK91" s="214">
        <f t="shared" si="61"/>
        <v>2228.58</v>
      </c>
    </row>
    <row r="92" spans="2:37" s="92" customFormat="1" ht="22.5" x14ac:dyDescent="0.25">
      <c r="B92" s="190" t="s">
        <v>726</v>
      </c>
      <c r="C92" s="186" t="s">
        <v>727</v>
      </c>
      <c r="D92" s="187" t="s">
        <v>728</v>
      </c>
      <c r="E92" s="188" t="s">
        <v>150</v>
      </c>
      <c r="F92" s="188" t="s">
        <v>729</v>
      </c>
      <c r="G92" s="189">
        <v>1394.82</v>
      </c>
      <c r="H92" s="189">
        <f t="shared" si="59"/>
        <v>139.482</v>
      </c>
      <c r="I92" s="189">
        <f t="shared" si="60"/>
        <v>1255.338</v>
      </c>
      <c r="J92" s="189">
        <v>0</v>
      </c>
      <c r="K92" s="189">
        <v>0</v>
      </c>
      <c r="L92" s="189">
        <v>0</v>
      </c>
      <c r="M92" s="189">
        <v>0</v>
      </c>
      <c r="N92" s="189">
        <v>0</v>
      </c>
      <c r="O92" s="189">
        <v>0</v>
      </c>
      <c r="P92" s="189">
        <v>0</v>
      </c>
      <c r="Q92" s="189">
        <v>0</v>
      </c>
      <c r="R92" s="189">
        <v>0</v>
      </c>
      <c r="S92" s="189">
        <v>0</v>
      </c>
      <c r="T92" s="189">
        <v>0</v>
      </c>
      <c r="U92" s="189">
        <v>0</v>
      </c>
      <c r="V92" s="189">
        <v>0</v>
      </c>
      <c r="W92" s="189">
        <v>0</v>
      </c>
      <c r="X92" s="189">
        <v>14.44</v>
      </c>
      <c r="Y92" s="189">
        <v>251.06</v>
      </c>
      <c r="Z92" s="189">
        <v>251.06</v>
      </c>
      <c r="AA92" s="189">
        <v>251.06</v>
      </c>
      <c r="AB92" s="189">
        <v>251.75</v>
      </c>
      <c r="AC92" s="189">
        <v>235.97</v>
      </c>
      <c r="AD92" s="189">
        <v>0</v>
      </c>
      <c r="AE92" s="189">
        <v>0</v>
      </c>
      <c r="AF92" s="189">
        <v>0</v>
      </c>
      <c r="AG92" s="189">
        <v>0</v>
      </c>
      <c r="AH92" s="189"/>
      <c r="AI92" s="189"/>
      <c r="AJ92" s="189">
        <v>1255.3399999999999</v>
      </c>
      <c r="AK92" s="214">
        <f t="shared" si="61"/>
        <v>1255.3399999999999</v>
      </c>
    </row>
    <row r="93" spans="2:37" s="92" customFormat="1" ht="22.5" x14ac:dyDescent="0.25">
      <c r="B93" s="190" t="s">
        <v>517</v>
      </c>
      <c r="C93" s="186" t="s">
        <v>730</v>
      </c>
      <c r="D93" s="186" t="s">
        <v>731</v>
      </c>
      <c r="E93" s="188" t="s">
        <v>126</v>
      </c>
      <c r="F93" s="188" t="s">
        <v>732</v>
      </c>
      <c r="G93" s="189">
        <v>1375</v>
      </c>
      <c r="H93" s="189">
        <f t="shared" si="59"/>
        <v>137.5</v>
      </c>
      <c r="I93" s="189">
        <f t="shared" si="60"/>
        <v>1237.5</v>
      </c>
      <c r="J93" s="189">
        <v>0</v>
      </c>
      <c r="K93" s="189">
        <v>0</v>
      </c>
      <c r="L93" s="189">
        <v>0</v>
      </c>
      <c r="M93" s="189">
        <v>0</v>
      </c>
      <c r="N93" s="189">
        <v>0</v>
      </c>
      <c r="O93" s="189">
        <v>0</v>
      </c>
      <c r="P93" s="189">
        <v>0</v>
      </c>
      <c r="Q93" s="189">
        <v>0</v>
      </c>
      <c r="R93" s="189">
        <v>0</v>
      </c>
      <c r="S93" s="189">
        <v>0</v>
      </c>
      <c r="T93" s="189">
        <v>0</v>
      </c>
      <c r="U93" s="189">
        <v>0</v>
      </c>
      <c r="V93" s="189">
        <v>0</v>
      </c>
      <c r="W93" s="189">
        <v>0</v>
      </c>
      <c r="X93" s="189">
        <v>12.21</v>
      </c>
      <c r="Y93" s="189">
        <v>247.49</v>
      </c>
      <c r="Z93" s="189">
        <v>247.49</v>
      </c>
      <c r="AA93" s="189">
        <v>247.49</v>
      </c>
      <c r="AB93" s="189">
        <v>248.16</v>
      </c>
      <c r="AC93" s="189">
        <v>234.66</v>
      </c>
      <c r="AD93" s="189">
        <v>0</v>
      </c>
      <c r="AE93" s="189">
        <v>0</v>
      </c>
      <c r="AF93" s="189">
        <v>0</v>
      </c>
      <c r="AG93" s="189">
        <v>0</v>
      </c>
      <c r="AH93" s="189"/>
      <c r="AI93" s="189"/>
      <c r="AJ93" s="189">
        <v>1237.5</v>
      </c>
      <c r="AK93" s="214">
        <f t="shared" si="61"/>
        <v>1237.5</v>
      </c>
    </row>
    <row r="94" spans="2:37" s="92" customFormat="1" ht="22.5" x14ac:dyDescent="0.25">
      <c r="B94" s="190" t="s">
        <v>517</v>
      </c>
      <c r="C94" s="186" t="s">
        <v>730</v>
      </c>
      <c r="D94" s="186" t="s">
        <v>733</v>
      </c>
      <c r="E94" s="188" t="s">
        <v>558</v>
      </c>
      <c r="F94" s="188" t="s">
        <v>734</v>
      </c>
      <c r="G94" s="189">
        <v>1375</v>
      </c>
      <c r="H94" s="189">
        <f t="shared" si="59"/>
        <v>137.5</v>
      </c>
      <c r="I94" s="189">
        <f t="shared" si="60"/>
        <v>1237.5</v>
      </c>
      <c r="J94" s="189">
        <v>0</v>
      </c>
      <c r="K94" s="189">
        <v>0</v>
      </c>
      <c r="L94" s="189">
        <v>0</v>
      </c>
      <c r="M94" s="189">
        <v>0</v>
      </c>
      <c r="N94" s="189">
        <v>0</v>
      </c>
      <c r="O94" s="189">
        <v>0</v>
      </c>
      <c r="P94" s="189">
        <v>0</v>
      </c>
      <c r="Q94" s="189">
        <v>0</v>
      </c>
      <c r="R94" s="189">
        <v>0</v>
      </c>
      <c r="S94" s="189">
        <v>0</v>
      </c>
      <c r="T94" s="189">
        <v>0</v>
      </c>
      <c r="U94" s="189">
        <v>0</v>
      </c>
      <c r="V94" s="189">
        <v>0</v>
      </c>
      <c r="W94" s="189">
        <v>0</v>
      </c>
      <c r="X94" s="189">
        <v>12.21</v>
      </c>
      <c r="Y94" s="189">
        <v>247.49</v>
      </c>
      <c r="Z94" s="189">
        <v>247.49</v>
      </c>
      <c r="AA94" s="189">
        <v>247.49</v>
      </c>
      <c r="AB94" s="189">
        <v>248.16</v>
      </c>
      <c r="AC94" s="189">
        <v>234.66</v>
      </c>
      <c r="AD94" s="189">
        <v>0</v>
      </c>
      <c r="AE94" s="189">
        <v>0</v>
      </c>
      <c r="AF94" s="189">
        <v>0</v>
      </c>
      <c r="AG94" s="189">
        <v>0</v>
      </c>
      <c r="AH94" s="189"/>
      <c r="AI94" s="189"/>
      <c r="AJ94" s="189">
        <v>1237.5</v>
      </c>
      <c r="AK94" s="214">
        <f t="shared" si="61"/>
        <v>1237.5</v>
      </c>
    </row>
    <row r="95" spans="2:37" s="92" customFormat="1" ht="22.5" x14ac:dyDescent="0.25">
      <c r="B95" s="190" t="s">
        <v>517</v>
      </c>
      <c r="C95" s="186" t="s">
        <v>730</v>
      </c>
      <c r="D95" s="186" t="s">
        <v>735</v>
      </c>
      <c r="E95" s="188" t="s">
        <v>117</v>
      </c>
      <c r="F95" s="188" t="s">
        <v>736</v>
      </c>
      <c r="G95" s="189">
        <v>1375</v>
      </c>
      <c r="H95" s="189">
        <f t="shared" si="59"/>
        <v>137.5</v>
      </c>
      <c r="I95" s="189">
        <f t="shared" si="60"/>
        <v>1237.5</v>
      </c>
      <c r="J95" s="189">
        <v>0</v>
      </c>
      <c r="K95" s="189">
        <v>0</v>
      </c>
      <c r="L95" s="189">
        <v>0</v>
      </c>
      <c r="M95" s="189">
        <v>0</v>
      </c>
      <c r="N95" s="189">
        <v>0</v>
      </c>
      <c r="O95" s="189">
        <v>0</v>
      </c>
      <c r="P95" s="189">
        <v>0</v>
      </c>
      <c r="Q95" s="189">
        <v>0</v>
      </c>
      <c r="R95" s="189">
        <v>0</v>
      </c>
      <c r="S95" s="189">
        <v>0</v>
      </c>
      <c r="T95" s="189">
        <v>0</v>
      </c>
      <c r="U95" s="189">
        <v>0</v>
      </c>
      <c r="V95" s="189">
        <v>0</v>
      </c>
      <c r="W95" s="189">
        <v>0</v>
      </c>
      <c r="X95" s="189">
        <v>12.21</v>
      </c>
      <c r="Y95" s="189">
        <v>247.49</v>
      </c>
      <c r="Z95" s="189">
        <v>247.49</v>
      </c>
      <c r="AA95" s="189">
        <v>247.49</v>
      </c>
      <c r="AB95" s="189">
        <v>248.16</v>
      </c>
      <c r="AC95" s="189">
        <v>234.66</v>
      </c>
      <c r="AD95" s="189">
        <v>0</v>
      </c>
      <c r="AE95" s="189">
        <v>0</v>
      </c>
      <c r="AF95" s="189">
        <v>0</v>
      </c>
      <c r="AG95" s="189">
        <v>0</v>
      </c>
      <c r="AH95" s="189"/>
      <c r="AI95" s="189"/>
      <c r="AJ95" s="189">
        <v>1237.5</v>
      </c>
      <c r="AK95" s="214">
        <f t="shared" si="61"/>
        <v>1237.5</v>
      </c>
    </row>
    <row r="96" spans="2:37" s="92" customFormat="1" ht="22.5" x14ac:dyDescent="0.25">
      <c r="B96" s="190" t="s">
        <v>517</v>
      </c>
      <c r="C96" s="186" t="s">
        <v>730</v>
      </c>
      <c r="D96" s="186" t="s">
        <v>737</v>
      </c>
      <c r="E96" s="188" t="s">
        <v>129</v>
      </c>
      <c r="F96" s="188" t="s">
        <v>738</v>
      </c>
      <c r="G96" s="189">
        <v>1375</v>
      </c>
      <c r="H96" s="189">
        <f t="shared" si="59"/>
        <v>137.5</v>
      </c>
      <c r="I96" s="189">
        <f t="shared" si="60"/>
        <v>1237.5</v>
      </c>
      <c r="J96" s="189">
        <v>0</v>
      </c>
      <c r="K96" s="189">
        <v>0</v>
      </c>
      <c r="L96" s="189">
        <v>0</v>
      </c>
      <c r="M96" s="189">
        <v>0</v>
      </c>
      <c r="N96" s="189">
        <v>0</v>
      </c>
      <c r="O96" s="189">
        <v>0</v>
      </c>
      <c r="P96" s="189">
        <v>0</v>
      </c>
      <c r="Q96" s="189">
        <v>0</v>
      </c>
      <c r="R96" s="189">
        <v>0</v>
      </c>
      <c r="S96" s="189">
        <v>0</v>
      </c>
      <c r="T96" s="189">
        <v>0</v>
      </c>
      <c r="U96" s="189">
        <v>0</v>
      </c>
      <c r="V96" s="189">
        <v>0</v>
      </c>
      <c r="W96" s="189">
        <v>0</v>
      </c>
      <c r="X96" s="189">
        <v>12.21</v>
      </c>
      <c r="Y96" s="189">
        <v>247.49</v>
      </c>
      <c r="Z96" s="189">
        <v>247.49</v>
      </c>
      <c r="AA96" s="189">
        <v>247.49</v>
      </c>
      <c r="AB96" s="189">
        <v>248.16</v>
      </c>
      <c r="AC96" s="189">
        <v>234.66</v>
      </c>
      <c r="AD96" s="189">
        <v>0</v>
      </c>
      <c r="AE96" s="189">
        <v>0</v>
      </c>
      <c r="AF96" s="189">
        <v>0</v>
      </c>
      <c r="AG96" s="189">
        <v>0</v>
      </c>
      <c r="AH96" s="189"/>
      <c r="AI96" s="189"/>
      <c r="AJ96" s="189">
        <v>1237.5</v>
      </c>
      <c r="AK96" s="214">
        <f t="shared" si="61"/>
        <v>1237.5</v>
      </c>
    </row>
    <row r="97" spans="2:37" s="92" customFormat="1" ht="22.5" x14ac:dyDescent="0.25">
      <c r="B97" s="190" t="s">
        <v>517</v>
      </c>
      <c r="C97" s="186" t="s">
        <v>730</v>
      </c>
      <c r="D97" s="186" t="s">
        <v>739</v>
      </c>
      <c r="E97" s="188" t="s">
        <v>701</v>
      </c>
      <c r="F97" s="188" t="s">
        <v>740</v>
      </c>
      <c r="G97" s="189">
        <v>1375</v>
      </c>
      <c r="H97" s="189">
        <f t="shared" si="59"/>
        <v>137.5</v>
      </c>
      <c r="I97" s="189">
        <f t="shared" si="60"/>
        <v>1237.5</v>
      </c>
      <c r="J97" s="189">
        <v>0</v>
      </c>
      <c r="K97" s="189">
        <v>0</v>
      </c>
      <c r="L97" s="189">
        <v>0</v>
      </c>
      <c r="M97" s="189">
        <v>0</v>
      </c>
      <c r="N97" s="189">
        <v>0</v>
      </c>
      <c r="O97" s="189">
        <v>0</v>
      </c>
      <c r="P97" s="189">
        <v>0</v>
      </c>
      <c r="Q97" s="189">
        <v>0</v>
      </c>
      <c r="R97" s="189">
        <v>0</v>
      </c>
      <c r="S97" s="189">
        <v>0</v>
      </c>
      <c r="T97" s="189">
        <v>0</v>
      </c>
      <c r="U97" s="189">
        <v>0</v>
      </c>
      <c r="V97" s="189">
        <v>0</v>
      </c>
      <c r="W97" s="189">
        <v>0</v>
      </c>
      <c r="X97" s="189">
        <v>12.21</v>
      </c>
      <c r="Y97" s="189">
        <v>247.49</v>
      </c>
      <c r="Z97" s="189">
        <v>247.49</v>
      </c>
      <c r="AA97" s="189">
        <v>247.49</v>
      </c>
      <c r="AB97" s="189">
        <v>248.16</v>
      </c>
      <c r="AC97" s="189">
        <v>234.66</v>
      </c>
      <c r="AD97" s="189">
        <v>0</v>
      </c>
      <c r="AE97" s="189">
        <v>0</v>
      </c>
      <c r="AF97" s="189">
        <v>0</v>
      </c>
      <c r="AG97" s="189">
        <v>0</v>
      </c>
      <c r="AH97" s="189"/>
      <c r="AI97" s="189"/>
      <c r="AJ97" s="189">
        <v>1237.5</v>
      </c>
      <c r="AK97" s="214">
        <f t="shared" si="61"/>
        <v>1237.5</v>
      </c>
    </row>
    <row r="98" spans="2:37" s="92" customFormat="1" ht="22.5" x14ac:dyDescent="0.25">
      <c r="B98" s="190" t="s">
        <v>517</v>
      </c>
      <c r="C98" s="186" t="s">
        <v>730</v>
      </c>
      <c r="D98" s="186" t="s">
        <v>741</v>
      </c>
      <c r="E98" s="188" t="s">
        <v>251</v>
      </c>
      <c r="F98" s="188" t="s">
        <v>742</v>
      </c>
      <c r="G98" s="189">
        <v>1375</v>
      </c>
      <c r="H98" s="189">
        <f t="shared" si="59"/>
        <v>137.5</v>
      </c>
      <c r="I98" s="189">
        <f t="shared" si="60"/>
        <v>1237.5</v>
      </c>
      <c r="J98" s="189">
        <v>0</v>
      </c>
      <c r="K98" s="189">
        <v>0</v>
      </c>
      <c r="L98" s="189">
        <v>0</v>
      </c>
      <c r="M98" s="189">
        <v>0</v>
      </c>
      <c r="N98" s="189">
        <v>0</v>
      </c>
      <c r="O98" s="189">
        <v>0</v>
      </c>
      <c r="P98" s="189">
        <v>0</v>
      </c>
      <c r="Q98" s="189">
        <v>0</v>
      </c>
      <c r="R98" s="189">
        <v>0</v>
      </c>
      <c r="S98" s="189">
        <v>0</v>
      </c>
      <c r="T98" s="189">
        <v>0</v>
      </c>
      <c r="U98" s="189">
        <v>0</v>
      </c>
      <c r="V98" s="189">
        <v>0</v>
      </c>
      <c r="W98" s="189">
        <v>0</v>
      </c>
      <c r="X98" s="189">
        <v>12.21</v>
      </c>
      <c r="Y98" s="189">
        <v>247.49</v>
      </c>
      <c r="Z98" s="189">
        <v>247.49</v>
      </c>
      <c r="AA98" s="189">
        <v>247.49</v>
      </c>
      <c r="AB98" s="189">
        <v>248.16</v>
      </c>
      <c r="AC98" s="189">
        <v>234.66</v>
      </c>
      <c r="AD98" s="189">
        <v>0</v>
      </c>
      <c r="AE98" s="189">
        <v>0</v>
      </c>
      <c r="AF98" s="189">
        <v>0</v>
      </c>
      <c r="AG98" s="189">
        <v>0</v>
      </c>
      <c r="AH98" s="189"/>
      <c r="AI98" s="189"/>
      <c r="AJ98" s="189">
        <v>1237.5</v>
      </c>
      <c r="AK98" s="214">
        <f t="shared" si="61"/>
        <v>1237.5</v>
      </c>
    </row>
    <row r="99" spans="2:37" s="92" customFormat="1" ht="22.5" x14ac:dyDescent="0.25">
      <c r="B99" s="190" t="s">
        <v>517</v>
      </c>
      <c r="C99" s="186" t="s">
        <v>730</v>
      </c>
      <c r="D99" s="186" t="s">
        <v>743</v>
      </c>
      <c r="E99" s="188" t="s">
        <v>704</v>
      </c>
      <c r="F99" s="188" t="s">
        <v>744</v>
      </c>
      <c r="G99" s="189">
        <v>1375</v>
      </c>
      <c r="H99" s="189">
        <f t="shared" si="59"/>
        <v>137.5</v>
      </c>
      <c r="I99" s="189">
        <f t="shared" si="60"/>
        <v>1237.5</v>
      </c>
      <c r="J99" s="189">
        <v>0</v>
      </c>
      <c r="K99" s="189">
        <v>0</v>
      </c>
      <c r="L99" s="189">
        <v>0</v>
      </c>
      <c r="M99" s="189">
        <v>0</v>
      </c>
      <c r="N99" s="189">
        <v>0</v>
      </c>
      <c r="O99" s="189">
        <v>0</v>
      </c>
      <c r="P99" s="189">
        <v>0</v>
      </c>
      <c r="Q99" s="189">
        <v>0</v>
      </c>
      <c r="R99" s="189">
        <v>0</v>
      </c>
      <c r="S99" s="189">
        <v>0</v>
      </c>
      <c r="T99" s="189">
        <v>0</v>
      </c>
      <c r="U99" s="189">
        <v>0</v>
      </c>
      <c r="V99" s="189">
        <v>0</v>
      </c>
      <c r="W99" s="189">
        <v>0</v>
      </c>
      <c r="X99" s="189">
        <v>12.21</v>
      </c>
      <c r="Y99" s="189">
        <v>247.49</v>
      </c>
      <c r="Z99" s="189">
        <v>247.49</v>
      </c>
      <c r="AA99" s="189">
        <v>247.49</v>
      </c>
      <c r="AB99" s="189">
        <v>248.16</v>
      </c>
      <c r="AC99" s="189">
        <v>234.66</v>
      </c>
      <c r="AD99" s="189">
        <v>0</v>
      </c>
      <c r="AE99" s="189">
        <v>0</v>
      </c>
      <c r="AF99" s="189">
        <v>0</v>
      </c>
      <c r="AG99" s="189">
        <v>0</v>
      </c>
      <c r="AH99" s="189"/>
      <c r="AI99" s="189"/>
      <c r="AJ99" s="189">
        <v>1237.5</v>
      </c>
      <c r="AK99" s="214">
        <f t="shared" si="61"/>
        <v>1237.5</v>
      </c>
    </row>
    <row r="100" spans="2:37" s="92" customFormat="1" ht="22.5" x14ac:dyDescent="0.25">
      <c r="B100" s="190" t="s">
        <v>517</v>
      </c>
      <c r="C100" s="186" t="s">
        <v>730</v>
      </c>
      <c r="D100" s="186" t="s">
        <v>745</v>
      </c>
      <c r="E100" s="188" t="s">
        <v>117</v>
      </c>
      <c r="F100" s="188" t="s">
        <v>746</v>
      </c>
      <c r="G100" s="189">
        <v>1375</v>
      </c>
      <c r="H100" s="189">
        <f t="shared" si="59"/>
        <v>137.5</v>
      </c>
      <c r="I100" s="189">
        <f t="shared" si="60"/>
        <v>1237.5</v>
      </c>
      <c r="J100" s="189">
        <v>0</v>
      </c>
      <c r="K100" s="189">
        <v>0</v>
      </c>
      <c r="L100" s="189">
        <v>0</v>
      </c>
      <c r="M100" s="189">
        <v>0</v>
      </c>
      <c r="N100" s="189">
        <v>0</v>
      </c>
      <c r="O100" s="189">
        <v>0</v>
      </c>
      <c r="P100" s="189">
        <v>0</v>
      </c>
      <c r="Q100" s="189">
        <v>0</v>
      </c>
      <c r="R100" s="189">
        <v>0</v>
      </c>
      <c r="S100" s="189">
        <v>0</v>
      </c>
      <c r="T100" s="189">
        <v>0</v>
      </c>
      <c r="U100" s="189">
        <v>0</v>
      </c>
      <c r="V100" s="189">
        <v>0</v>
      </c>
      <c r="W100" s="189">
        <v>0</v>
      </c>
      <c r="X100" s="189">
        <v>12.21</v>
      </c>
      <c r="Y100" s="189">
        <v>247.49</v>
      </c>
      <c r="Z100" s="189">
        <v>247.49</v>
      </c>
      <c r="AA100" s="189">
        <v>247.49</v>
      </c>
      <c r="AB100" s="189">
        <v>248.16</v>
      </c>
      <c r="AC100" s="189">
        <v>234.66</v>
      </c>
      <c r="AD100" s="189">
        <v>0</v>
      </c>
      <c r="AE100" s="189">
        <v>0</v>
      </c>
      <c r="AF100" s="189">
        <v>0</v>
      </c>
      <c r="AG100" s="189">
        <v>0</v>
      </c>
      <c r="AH100" s="189"/>
      <c r="AI100" s="189"/>
      <c r="AJ100" s="189">
        <v>1237.5</v>
      </c>
      <c r="AK100" s="214">
        <f t="shared" si="61"/>
        <v>1237.5</v>
      </c>
    </row>
    <row r="101" spans="2:37" s="92" customFormat="1" ht="22.5" x14ac:dyDescent="0.25">
      <c r="B101" s="190" t="s">
        <v>517</v>
      </c>
      <c r="C101" s="186" t="s">
        <v>730</v>
      </c>
      <c r="D101" s="186" t="s">
        <v>747</v>
      </c>
      <c r="E101" s="188" t="s">
        <v>748</v>
      </c>
      <c r="F101" s="188" t="s">
        <v>749</v>
      </c>
      <c r="G101" s="189">
        <v>1375</v>
      </c>
      <c r="H101" s="189">
        <f t="shared" si="59"/>
        <v>137.5</v>
      </c>
      <c r="I101" s="189">
        <f t="shared" si="60"/>
        <v>1237.5</v>
      </c>
      <c r="J101" s="189">
        <v>0</v>
      </c>
      <c r="K101" s="189">
        <v>0</v>
      </c>
      <c r="L101" s="189">
        <v>0</v>
      </c>
      <c r="M101" s="189">
        <v>0</v>
      </c>
      <c r="N101" s="189">
        <v>0</v>
      </c>
      <c r="O101" s="189">
        <v>0</v>
      </c>
      <c r="P101" s="189">
        <v>0</v>
      </c>
      <c r="Q101" s="189">
        <v>0</v>
      </c>
      <c r="R101" s="189">
        <v>0</v>
      </c>
      <c r="S101" s="189">
        <v>0</v>
      </c>
      <c r="T101" s="189">
        <v>0</v>
      </c>
      <c r="U101" s="189">
        <v>0</v>
      </c>
      <c r="V101" s="189">
        <v>0</v>
      </c>
      <c r="W101" s="189">
        <v>0</v>
      </c>
      <c r="X101" s="189">
        <v>12.21</v>
      </c>
      <c r="Y101" s="189">
        <v>247.49</v>
      </c>
      <c r="Z101" s="189">
        <v>247.49</v>
      </c>
      <c r="AA101" s="189">
        <v>247.49</v>
      </c>
      <c r="AB101" s="189">
        <v>248.16</v>
      </c>
      <c r="AC101" s="189">
        <v>234.66</v>
      </c>
      <c r="AD101" s="189">
        <v>0</v>
      </c>
      <c r="AE101" s="189">
        <v>0</v>
      </c>
      <c r="AF101" s="189">
        <v>0</v>
      </c>
      <c r="AG101" s="189">
        <v>0</v>
      </c>
      <c r="AH101" s="189"/>
      <c r="AI101" s="189"/>
      <c r="AJ101" s="189">
        <v>1237.5</v>
      </c>
      <c r="AK101" s="214">
        <f t="shared" si="61"/>
        <v>1237.5</v>
      </c>
    </row>
    <row r="102" spans="2:37" s="92" customFormat="1" ht="22.5" x14ac:dyDescent="0.25">
      <c r="B102" s="190" t="s">
        <v>750</v>
      </c>
      <c r="C102" s="186" t="s">
        <v>683</v>
      </c>
      <c r="D102" s="186" t="s">
        <v>751</v>
      </c>
      <c r="E102" s="188" t="s">
        <v>211</v>
      </c>
      <c r="F102" s="188" t="s">
        <v>752</v>
      </c>
      <c r="G102" s="189">
        <v>1367.12</v>
      </c>
      <c r="H102" s="189">
        <f t="shared" si="59"/>
        <v>136.71199999999999</v>
      </c>
      <c r="I102" s="189">
        <f t="shared" si="60"/>
        <v>1230.4079999999999</v>
      </c>
      <c r="J102" s="189">
        <v>0</v>
      </c>
      <c r="K102" s="189">
        <v>0</v>
      </c>
      <c r="L102" s="189">
        <v>0</v>
      </c>
      <c r="M102" s="189">
        <v>0</v>
      </c>
      <c r="N102" s="189">
        <v>0</v>
      </c>
      <c r="O102" s="189">
        <v>0</v>
      </c>
      <c r="P102" s="189">
        <v>0</v>
      </c>
      <c r="Q102" s="189">
        <v>0</v>
      </c>
      <c r="R102" s="189">
        <v>0</v>
      </c>
      <c r="S102" s="189">
        <v>0</v>
      </c>
      <c r="T102" s="189">
        <v>0</v>
      </c>
      <c r="U102" s="189">
        <v>0</v>
      </c>
      <c r="V102" s="189">
        <v>0</v>
      </c>
      <c r="W102" s="189">
        <v>0</v>
      </c>
      <c r="X102" s="189">
        <v>0</v>
      </c>
      <c r="Y102" s="189">
        <v>48.55</v>
      </c>
      <c r="Z102" s="189">
        <v>246.1</v>
      </c>
      <c r="AA102" s="189">
        <v>246.1</v>
      </c>
      <c r="AB102" s="189">
        <v>246.77</v>
      </c>
      <c r="AC102" s="189">
        <v>246.1</v>
      </c>
      <c r="AD102" s="189">
        <v>196.79</v>
      </c>
      <c r="AE102" s="189">
        <v>0</v>
      </c>
      <c r="AF102" s="189">
        <v>0</v>
      </c>
      <c r="AG102" s="189">
        <v>0</v>
      </c>
      <c r="AH102" s="189"/>
      <c r="AI102" s="189"/>
      <c r="AJ102" s="189">
        <v>1230.4100000000001</v>
      </c>
      <c r="AK102" s="214">
        <f t="shared" si="61"/>
        <v>1230.4100000000001</v>
      </c>
    </row>
    <row r="103" spans="2:37" s="92" customFormat="1" ht="22.5" x14ac:dyDescent="0.25">
      <c r="B103" s="190" t="s">
        <v>619</v>
      </c>
      <c r="C103" s="186" t="s">
        <v>328</v>
      </c>
      <c r="D103" s="241" t="s">
        <v>753</v>
      </c>
      <c r="E103" s="188" t="s">
        <v>150</v>
      </c>
      <c r="F103" s="188" t="s">
        <v>754</v>
      </c>
      <c r="G103" s="189">
        <v>3450</v>
      </c>
      <c r="H103" s="189">
        <f t="shared" si="59"/>
        <v>345</v>
      </c>
      <c r="I103" s="189">
        <f t="shared" si="60"/>
        <v>3105</v>
      </c>
      <c r="J103" s="189">
        <v>0</v>
      </c>
      <c r="K103" s="189">
        <v>0</v>
      </c>
      <c r="L103" s="189">
        <v>0</v>
      </c>
      <c r="M103" s="189">
        <v>0</v>
      </c>
      <c r="N103" s="189">
        <v>0</v>
      </c>
      <c r="O103" s="189">
        <v>0</v>
      </c>
      <c r="P103" s="189">
        <v>0</v>
      </c>
      <c r="Q103" s="189">
        <v>0</v>
      </c>
      <c r="R103" s="189">
        <v>0</v>
      </c>
      <c r="S103" s="189">
        <v>0</v>
      </c>
      <c r="T103" s="189">
        <v>0</v>
      </c>
      <c r="U103" s="189">
        <v>0</v>
      </c>
      <c r="V103" s="189">
        <v>0</v>
      </c>
      <c r="W103" s="189">
        <v>0</v>
      </c>
      <c r="X103" s="189">
        <v>0</v>
      </c>
      <c r="Y103" s="189">
        <v>0</v>
      </c>
      <c r="Z103" s="189">
        <v>282.42</v>
      </c>
      <c r="AA103" s="189">
        <v>620.98</v>
      </c>
      <c r="AB103" s="189">
        <v>622.67999999999995</v>
      </c>
      <c r="AC103" s="189">
        <v>620.98</v>
      </c>
      <c r="AD103" s="189">
        <v>620.98</v>
      </c>
      <c r="AE103" s="189">
        <v>336.96</v>
      </c>
      <c r="AF103" s="189">
        <v>0</v>
      </c>
      <c r="AG103" s="189">
        <v>0</v>
      </c>
      <c r="AH103" s="189"/>
      <c r="AI103" s="189"/>
      <c r="AJ103" s="189">
        <v>3105</v>
      </c>
      <c r="AK103" s="214">
        <f t="shared" si="61"/>
        <v>3105</v>
      </c>
    </row>
    <row r="104" spans="2:37" s="92" customFormat="1" ht="22.5" x14ac:dyDescent="0.25">
      <c r="B104" s="190" t="s">
        <v>619</v>
      </c>
      <c r="C104" s="186" t="s">
        <v>328</v>
      </c>
      <c r="D104" s="242" t="s">
        <v>755</v>
      </c>
      <c r="E104" s="188" t="s">
        <v>150</v>
      </c>
      <c r="F104" s="188" t="s">
        <v>756</v>
      </c>
      <c r="G104" s="189">
        <v>3450</v>
      </c>
      <c r="H104" s="189">
        <f t="shared" si="59"/>
        <v>345</v>
      </c>
      <c r="I104" s="189">
        <f t="shared" si="60"/>
        <v>3105</v>
      </c>
      <c r="J104" s="189">
        <v>0</v>
      </c>
      <c r="K104" s="189">
        <v>0</v>
      </c>
      <c r="L104" s="189">
        <v>0</v>
      </c>
      <c r="M104" s="189">
        <v>0</v>
      </c>
      <c r="N104" s="189">
        <v>0</v>
      </c>
      <c r="O104" s="189">
        <v>0</v>
      </c>
      <c r="P104" s="189">
        <v>0</v>
      </c>
      <c r="Q104" s="189">
        <v>0</v>
      </c>
      <c r="R104" s="189">
        <v>0</v>
      </c>
      <c r="S104" s="189">
        <v>0</v>
      </c>
      <c r="T104" s="189">
        <v>0</v>
      </c>
      <c r="U104" s="189">
        <v>0</v>
      </c>
      <c r="V104" s="189">
        <v>0</v>
      </c>
      <c r="W104" s="189">
        <v>0</v>
      </c>
      <c r="X104" s="189">
        <v>0</v>
      </c>
      <c r="Y104" s="189">
        <v>0</v>
      </c>
      <c r="Z104" s="189">
        <v>282.42</v>
      </c>
      <c r="AA104" s="189">
        <v>620.98</v>
      </c>
      <c r="AB104" s="189">
        <v>622.98</v>
      </c>
      <c r="AC104" s="189">
        <v>620.98</v>
      </c>
      <c r="AD104" s="189">
        <v>620.98</v>
      </c>
      <c r="AE104" s="189">
        <v>336.96</v>
      </c>
      <c r="AF104" s="189">
        <v>0</v>
      </c>
      <c r="AG104" s="189">
        <v>0</v>
      </c>
      <c r="AH104" s="189"/>
      <c r="AI104" s="189"/>
      <c r="AJ104" s="189">
        <v>3105</v>
      </c>
      <c r="AK104" s="214">
        <f t="shared" si="61"/>
        <v>3105</v>
      </c>
    </row>
    <row r="105" spans="2:37" s="92" customFormat="1" ht="22.5" x14ac:dyDescent="0.25">
      <c r="B105" s="190" t="s">
        <v>619</v>
      </c>
      <c r="C105" s="186" t="s">
        <v>757</v>
      </c>
      <c r="D105" s="242" t="s">
        <v>758</v>
      </c>
      <c r="E105" s="188" t="s">
        <v>150</v>
      </c>
      <c r="F105" s="188" t="s">
        <v>759</v>
      </c>
      <c r="G105" s="189">
        <v>3165</v>
      </c>
      <c r="H105" s="189">
        <f t="shared" si="59"/>
        <v>316.5</v>
      </c>
      <c r="I105" s="189">
        <f t="shared" si="60"/>
        <v>2848.5</v>
      </c>
      <c r="J105" s="189">
        <v>0</v>
      </c>
      <c r="K105" s="189">
        <v>0</v>
      </c>
      <c r="L105" s="189">
        <v>0</v>
      </c>
      <c r="M105" s="189">
        <v>0</v>
      </c>
      <c r="N105" s="189">
        <v>0</v>
      </c>
      <c r="O105" s="189">
        <v>0</v>
      </c>
      <c r="P105" s="189">
        <v>0</v>
      </c>
      <c r="Q105" s="189">
        <v>0</v>
      </c>
      <c r="R105" s="189">
        <v>0</v>
      </c>
      <c r="S105" s="189">
        <v>0</v>
      </c>
      <c r="T105" s="189">
        <v>0</v>
      </c>
      <c r="U105" s="189">
        <v>0</v>
      </c>
      <c r="V105" s="189">
        <v>0</v>
      </c>
      <c r="W105" s="189">
        <v>0</v>
      </c>
      <c r="X105" s="189">
        <v>0</v>
      </c>
      <c r="Y105" s="189">
        <v>0</v>
      </c>
      <c r="Z105" s="189">
        <v>259.10000000000002</v>
      </c>
      <c r="AA105" s="189">
        <v>569.71</v>
      </c>
      <c r="AB105" s="189">
        <v>571.27</v>
      </c>
      <c r="AC105" s="189">
        <v>569.71</v>
      </c>
      <c r="AD105" s="189">
        <v>569.71</v>
      </c>
      <c r="AE105" s="189">
        <v>309</v>
      </c>
      <c r="AF105" s="189">
        <v>0</v>
      </c>
      <c r="AG105" s="189">
        <v>0</v>
      </c>
      <c r="AH105" s="189"/>
      <c r="AI105" s="189"/>
      <c r="AJ105" s="189">
        <v>2848.5</v>
      </c>
      <c r="AK105" s="214">
        <f t="shared" si="61"/>
        <v>2848.5</v>
      </c>
    </row>
    <row r="106" spans="2:37" s="92" customFormat="1" ht="22.5" x14ac:dyDescent="0.25">
      <c r="B106" s="190" t="s">
        <v>619</v>
      </c>
      <c r="C106" s="186" t="s">
        <v>757</v>
      </c>
      <c r="D106" s="242" t="s">
        <v>760</v>
      </c>
      <c r="E106" s="188" t="s">
        <v>211</v>
      </c>
      <c r="F106" s="188" t="s">
        <v>761</v>
      </c>
      <c r="G106" s="189">
        <v>2435</v>
      </c>
      <c r="H106" s="189">
        <f t="shared" si="59"/>
        <v>243.5</v>
      </c>
      <c r="I106" s="189">
        <f t="shared" si="60"/>
        <v>2191.5</v>
      </c>
      <c r="J106" s="189">
        <v>0</v>
      </c>
      <c r="K106" s="189">
        <v>0</v>
      </c>
      <c r="L106" s="189">
        <v>0</v>
      </c>
      <c r="M106" s="189">
        <v>0</v>
      </c>
      <c r="N106" s="189">
        <v>0</v>
      </c>
      <c r="O106" s="189">
        <v>0</v>
      </c>
      <c r="P106" s="189">
        <v>0</v>
      </c>
      <c r="Q106" s="189">
        <v>0</v>
      </c>
      <c r="R106" s="189">
        <v>0</v>
      </c>
      <c r="S106" s="189">
        <v>0</v>
      </c>
      <c r="T106" s="189">
        <v>0</v>
      </c>
      <c r="U106" s="189">
        <v>0</v>
      </c>
      <c r="V106" s="189">
        <v>0</v>
      </c>
      <c r="W106" s="189">
        <v>0</v>
      </c>
      <c r="X106" s="189">
        <v>0</v>
      </c>
      <c r="Y106" s="189">
        <v>0</v>
      </c>
      <c r="Z106" s="189">
        <v>199.34</v>
      </c>
      <c r="AA106" s="189">
        <v>438.31</v>
      </c>
      <c r="AB106" s="189">
        <v>439.51</v>
      </c>
      <c r="AC106" s="189">
        <v>438.31</v>
      </c>
      <c r="AD106" s="189">
        <v>438.31</v>
      </c>
      <c r="AE106" s="189">
        <v>237.72</v>
      </c>
      <c r="AF106" s="189">
        <v>0</v>
      </c>
      <c r="AG106" s="189">
        <v>0</v>
      </c>
      <c r="AH106" s="189"/>
      <c r="AI106" s="189"/>
      <c r="AJ106" s="189">
        <v>2191.5</v>
      </c>
      <c r="AK106" s="214">
        <f t="shared" si="61"/>
        <v>2191.5</v>
      </c>
    </row>
    <row r="107" spans="2:37" s="92" customFormat="1" ht="22.5" x14ac:dyDescent="0.25">
      <c r="B107" s="190" t="s">
        <v>619</v>
      </c>
      <c r="C107" s="186" t="s">
        <v>757</v>
      </c>
      <c r="D107" s="242" t="s">
        <v>762</v>
      </c>
      <c r="E107" s="188" t="s">
        <v>211</v>
      </c>
      <c r="F107" s="188" t="s">
        <v>763</v>
      </c>
      <c r="G107" s="189">
        <v>2435</v>
      </c>
      <c r="H107" s="189">
        <f t="shared" si="59"/>
        <v>243.5</v>
      </c>
      <c r="I107" s="189">
        <f t="shared" si="60"/>
        <v>2191.5</v>
      </c>
      <c r="J107" s="189">
        <v>0</v>
      </c>
      <c r="K107" s="189">
        <v>0</v>
      </c>
      <c r="L107" s="189">
        <v>0</v>
      </c>
      <c r="M107" s="189">
        <v>0</v>
      </c>
      <c r="N107" s="189">
        <v>0</v>
      </c>
      <c r="O107" s="189">
        <v>0</v>
      </c>
      <c r="P107" s="189">
        <v>0</v>
      </c>
      <c r="Q107" s="189">
        <v>0</v>
      </c>
      <c r="R107" s="189">
        <v>0</v>
      </c>
      <c r="S107" s="189">
        <v>0</v>
      </c>
      <c r="T107" s="189">
        <v>0</v>
      </c>
      <c r="U107" s="189">
        <v>0</v>
      </c>
      <c r="V107" s="189">
        <v>0</v>
      </c>
      <c r="W107" s="189">
        <v>0</v>
      </c>
      <c r="X107" s="189">
        <v>0</v>
      </c>
      <c r="Y107" s="189">
        <v>0</v>
      </c>
      <c r="Z107" s="189">
        <v>199.34</v>
      </c>
      <c r="AA107" s="189">
        <v>438.31</v>
      </c>
      <c r="AB107" s="189">
        <v>439.51</v>
      </c>
      <c r="AC107" s="189">
        <v>438.31</v>
      </c>
      <c r="AD107" s="189">
        <v>438.31</v>
      </c>
      <c r="AE107" s="189">
        <v>237.72</v>
      </c>
      <c r="AF107" s="189">
        <v>0</v>
      </c>
      <c r="AG107" s="189">
        <v>0</v>
      </c>
      <c r="AH107" s="189"/>
      <c r="AI107" s="189"/>
      <c r="AJ107" s="189">
        <v>2191.5</v>
      </c>
      <c r="AK107" s="214">
        <f t="shared" si="61"/>
        <v>2191.5</v>
      </c>
    </row>
    <row r="108" spans="2:37" s="92" customFormat="1" ht="22.5" x14ac:dyDescent="0.25">
      <c r="B108" s="190" t="s">
        <v>619</v>
      </c>
      <c r="C108" s="186" t="s">
        <v>757</v>
      </c>
      <c r="D108" s="242" t="s">
        <v>764</v>
      </c>
      <c r="E108" s="188" t="s">
        <v>211</v>
      </c>
      <c r="F108" s="188" t="s">
        <v>765</v>
      </c>
      <c r="G108" s="189">
        <v>2435</v>
      </c>
      <c r="H108" s="189">
        <f t="shared" si="59"/>
        <v>243.5</v>
      </c>
      <c r="I108" s="189">
        <f t="shared" si="60"/>
        <v>2191.5</v>
      </c>
      <c r="J108" s="189">
        <v>0</v>
      </c>
      <c r="K108" s="189">
        <v>0</v>
      </c>
      <c r="L108" s="189">
        <v>0</v>
      </c>
      <c r="M108" s="189">
        <v>0</v>
      </c>
      <c r="N108" s="189">
        <v>0</v>
      </c>
      <c r="O108" s="189">
        <v>0</v>
      </c>
      <c r="P108" s="189">
        <v>0</v>
      </c>
      <c r="Q108" s="189">
        <v>0</v>
      </c>
      <c r="R108" s="189">
        <v>0</v>
      </c>
      <c r="S108" s="189">
        <v>0</v>
      </c>
      <c r="T108" s="189">
        <v>0</v>
      </c>
      <c r="U108" s="189">
        <v>0</v>
      </c>
      <c r="V108" s="189">
        <v>0</v>
      </c>
      <c r="W108" s="189">
        <v>0</v>
      </c>
      <c r="X108" s="189">
        <v>0</v>
      </c>
      <c r="Y108" s="189">
        <v>0</v>
      </c>
      <c r="Z108" s="189">
        <v>199.34</v>
      </c>
      <c r="AA108" s="189">
        <v>438.31</v>
      </c>
      <c r="AB108" s="189">
        <v>439.51</v>
      </c>
      <c r="AC108" s="189">
        <v>438.31</v>
      </c>
      <c r="AD108" s="189">
        <v>438.31</v>
      </c>
      <c r="AE108" s="189">
        <v>237.72</v>
      </c>
      <c r="AF108" s="189">
        <v>0</v>
      </c>
      <c r="AG108" s="189">
        <v>0</v>
      </c>
      <c r="AH108" s="189"/>
      <c r="AI108" s="189"/>
      <c r="AJ108" s="189">
        <v>2191.5</v>
      </c>
      <c r="AK108" s="214">
        <f t="shared" si="61"/>
        <v>2191.5</v>
      </c>
    </row>
    <row r="109" spans="2:37" s="92" customFormat="1" ht="33.75" x14ac:dyDescent="0.25">
      <c r="B109" s="190" t="s">
        <v>619</v>
      </c>
      <c r="C109" s="186" t="s">
        <v>757</v>
      </c>
      <c r="D109" s="243" t="s">
        <v>766</v>
      </c>
      <c r="E109" s="188" t="s">
        <v>211</v>
      </c>
      <c r="F109" s="188" t="s">
        <v>767</v>
      </c>
      <c r="G109" s="189">
        <v>2435</v>
      </c>
      <c r="H109" s="189">
        <f t="shared" si="59"/>
        <v>243.5</v>
      </c>
      <c r="I109" s="189">
        <f t="shared" si="60"/>
        <v>2191.5</v>
      </c>
      <c r="J109" s="189">
        <v>0</v>
      </c>
      <c r="K109" s="189">
        <v>0</v>
      </c>
      <c r="L109" s="189">
        <v>0</v>
      </c>
      <c r="M109" s="189">
        <v>0</v>
      </c>
      <c r="N109" s="189">
        <v>0</v>
      </c>
      <c r="O109" s="189">
        <v>0</v>
      </c>
      <c r="P109" s="189">
        <v>0</v>
      </c>
      <c r="Q109" s="189">
        <v>0</v>
      </c>
      <c r="R109" s="189">
        <v>0</v>
      </c>
      <c r="S109" s="189">
        <v>0</v>
      </c>
      <c r="T109" s="189">
        <v>0</v>
      </c>
      <c r="U109" s="189">
        <v>0</v>
      </c>
      <c r="V109" s="189">
        <v>0</v>
      </c>
      <c r="W109" s="189">
        <v>0</v>
      </c>
      <c r="X109" s="189">
        <v>0</v>
      </c>
      <c r="Y109" s="189">
        <v>0</v>
      </c>
      <c r="Z109" s="189">
        <v>199.34</v>
      </c>
      <c r="AA109" s="189">
        <v>438.31</v>
      </c>
      <c r="AB109" s="189">
        <v>439.51</v>
      </c>
      <c r="AC109" s="189">
        <v>438.31</v>
      </c>
      <c r="AD109" s="189">
        <v>438.31</v>
      </c>
      <c r="AE109" s="189">
        <v>237.72</v>
      </c>
      <c r="AF109" s="189">
        <v>0</v>
      </c>
      <c r="AG109" s="189">
        <v>0</v>
      </c>
      <c r="AH109" s="189"/>
      <c r="AI109" s="189"/>
      <c r="AJ109" s="189">
        <v>2191.5</v>
      </c>
      <c r="AK109" s="214">
        <f t="shared" si="61"/>
        <v>2191.5</v>
      </c>
    </row>
    <row r="110" spans="2:37" s="92" customFormat="1" ht="22.5" x14ac:dyDescent="0.25">
      <c r="B110" s="190" t="s">
        <v>619</v>
      </c>
      <c r="C110" s="186" t="s">
        <v>757</v>
      </c>
      <c r="D110" s="242" t="s">
        <v>768</v>
      </c>
      <c r="E110" s="188" t="s">
        <v>211</v>
      </c>
      <c r="F110" s="188" t="s">
        <v>769</v>
      </c>
      <c r="G110" s="189">
        <v>2435</v>
      </c>
      <c r="H110" s="189">
        <f t="shared" si="59"/>
        <v>243.5</v>
      </c>
      <c r="I110" s="189">
        <f t="shared" si="60"/>
        <v>2191.5</v>
      </c>
      <c r="J110" s="189">
        <v>0</v>
      </c>
      <c r="K110" s="189">
        <v>0</v>
      </c>
      <c r="L110" s="189">
        <v>0</v>
      </c>
      <c r="M110" s="189">
        <v>0</v>
      </c>
      <c r="N110" s="189">
        <v>0</v>
      </c>
      <c r="O110" s="189">
        <v>0</v>
      </c>
      <c r="P110" s="189">
        <v>0</v>
      </c>
      <c r="Q110" s="189">
        <v>0</v>
      </c>
      <c r="R110" s="189">
        <v>0</v>
      </c>
      <c r="S110" s="189">
        <v>0</v>
      </c>
      <c r="T110" s="189">
        <v>0</v>
      </c>
      <c r="U110" s="189">
        <v>0</v>
      </c>
      <c r="V110" s="189">
        <v>0</v>
      </c>
      <c r="W110" s="189">
        <v>0</v>
      </c>
      <c r="X110" s="189">
        <v>0</v>
      </c>
      <c r="Y110" s="189">
        <v>0</v>
      </c>
      <c r="Z110" s="189">
        <v>199.34</v>
      </c>
      <c r="AA110" s="189">
        <v>438.31</v>
      </c>
      <c r="AB110" s="189">
        <v>439.51</v>
      </c>
      <c r="AC110" s="189">
        <v>438.31</v>
      </c>
      <c r="AD110" s="189">
        <v>438.31</v>
      </c>
      <c r="AE110" s="189">
        <v>237.72</v>
      </c>
      <c r="AF110" s="189">
        <v>0</v>
      </c>
      <c r="AG110" s="189">
        <v>0</v>
      </c>
      <c r="AH110" s="189"/>
      <c r="AI110" s="189"/>
      <c r="AJ110" s="189">
        <v>2191.5</v>
      </c>
      <c r="AK110" s="214">
        <f t="shared" si="61"/>
        <v>2191.5</v>
      </c>
    </row>
    <row r="111" spans="2:37" s="92" customFormat="1" ht="33.75" x14ac:dyDescent="0.25">
      <c r="B111" s="190" t="s">
        <v>619</v>
      </c>
      <c r="C111" s="186" t="s">
        <v>757</v>
      </c>
      <c r="D111" s="242" t="s">
        <v>770</v>
      </c>
      <c r="E111" s="188" t="s">
        <v>211</v>
      </c>
      <c r="F111" s="188" t="s">
        <v>771</v>
      </c>
      <c r="G111" s="189">
        <v>2435</v>
      </c>
      <c r="H111" s="189">
        <f t="shared" si="59"/>
        <v>243.5</v>
      </c>
      <c r="I111" s="189">
        <f t="shared" si="60"/>
        <v>2191.5</v>
      </c>
      <c r="J111" s="189">
        <v>0</v>
      </c>
      <c r="K111" s="189">
        <v>0</v>
      </c>
      <c r="L111" s="189">
        <v>0</v>
      </c>
      <c r="M111" s="189">
        <v>0</v>
      </c>
      <c r="N111" s="189">
        <v>0</v>
      </c>
      <c r="O111" s="189">
        <v>0</v>
      </c>
      <c r="P111" s="189">
        <v>0</v>
      </c>
      <c r="Q111" s="189">
        <v>0</v>
      </c>
      <c r="R111" s="189">
        <v>0</v>
      </c>
      <c r="S111" s="189">
        <v>0</v>
      </c>
      <c r="T111" s="189">
        <v>0</v>
      </c>
      <c r="U111" s="189">
        <v>0</v>
      </c>
      <c r="V111" s="189">
        <v>0</v>
      </c>
      <c r="W111" s="189">
        <v>0</v>
      </c>
      <c r="X111" s="189">
        <v>0</v>
      </c>
      <c r="Y111" s="189">
        <v>0</v>
      </c>
      <c r="Z111" s="189">
        <v>199.34</v>
      </c>
      <c r="AA111" s="189">
        <v>438.31</v>
      </c>
      <c r="AB111" s="189">
        <v>439.51</v>
      </c>
      <c r="AC111" s="189">
        <v>438.31</v>
      </c>
      <c r="AD111" s="189">
        <v>438.31</v>
      </c>
      <c r="AE111" s="189">
        <v>237.72</v>
      </c>
      <c r="AF111" s="189">
        <v>0</v>
      </c>
      <c r="AG111" s="189">
        <v>0</v>
      </c>
      <c r="AH111" s="189"/>
      <c r="AI111" s="189"/>
      <c r="AJ111" s="189">
        <v>2191.5</v>
      </c>
      <c r="AK111" s="214">
        <f t="shared" si="61"/>
        <v>2191.5</v>
      </c>
    </row>
    <row r="112" spans="2:37" s="92" customFormat="1" ht="22.5" x14ac:dyDescent="0.25">
      <c r="B112" s="190" t="s">
        <v>619</v>
      </c>
      <c r="C112" s="186" t="s">
        <v>757</v>
      </c>
      <c r="D112" s="242" t="s">
        <v>772</v>
      </c>
      <c r="E112" s="188" t="s">
        <v>211</v>
      </c>
      <c r="F112" s="188" t="s">
        <v>773</v>
      </c>
      <c r="G112" s="189">
        <v>2435</v>
      </c>
      <c r="H112" s="189">
        <f t="shared" si="59"/>
        <v>243.5</v>
      </c>
      <c r="I112" s="189">
        <f t="shared" si="60"/>
        <v>2191.5</v>
      </c>
      <c r="J112" s="189">
        <v>0</v>
      </c>
      <c r="K112" s="189">
        <v>0</v>
      </c>
      <c r="L112" s="189">
        <v>0</v>
      </c>
      <c r="M112" s="189">
        <v>0</v>
      </c>
      <c r="N112" s="189">
        <v>0</v>
      </c>
      <c r="O112" s="189">
        <v>0</v>
      </c>
      <c r="P112" s="189">
        <v>0</v>
      </c>
      <c r="Q112" s="189">
        <v>0</v>
      </c>
      <c r="R112" s="189">
        <v>0</v>
      </c>
      <c r="S112" s="189">
        <v>0</v>
      </c>
      <c r="T112" s="189">
        <v>0</v>
      </c>
      <c r="U112" s="189">
        <v>0</v>
      </c>
      <c r="V112" s="189">
        <v>0</v>
      </c>
      <c r="W112" s="189">
        <v>0</v>
      </c>
      <c r="X112" s="189">
        <v>0</v>
      </c>
      <c r="Y112" s="189">
        <v>0</v>
      </c>
      <c r="Z112" s="189">
        <v>199.34</v>
      </c>
      <c r="AA112" s="189">
        <v>438.31</v>
      </c>
      <c r="AB112" s="189">
        <v>439.51</v>
      </c>
      <c r="AC112" s="189">
        <v>438.31</v>
      </c>
      <c r="AD112" s="189">
        <v>438.31</v>
      </c>
      <c r="AE112" s="189">
        <v>237.72</v>
      </c>
      <c r="AF112" s="189">
        <v>0</v>
      </c>
      <c r="AG112" s="189">
        <v>0</v>
      </c>
      <c r="AH112" s="189"/>
      <c r="AI112" s="189"/>
      <c r="AJ112" s="189">
        <v>2191.5</v>
      </c>
      <c r="AK112" s="214">
        <f t="shared" si="61"/>
        <v>2191.5</v>
      </c>
    </row>
    <row r="113" spans="2:37" s="92" customFormat="1" ht="11.25" x14ac:dyDescent="0.25">
      <c r="B113" s="239" t="s">
        <v>774</v>
      </c>
      <c r="C113" s="230" t="s">
        <v>775</v>
      </c>
      <c r="D113" s="241" t="s">
        <v>776</v>
      </c>
      <c r="E113" s="240" t="s">
        <v>211</v>
      </c>
      <c r="F113" s="240" t="s">
        <v>777</v>
      </c>
      <c r="G113" s="236">
        <v>3105</v>
      </c>
      <c r="H113" s="236">
        <f t="shared" si="59"/>
        <v>310.5</v>
      </c>
      <c r="I113" s="236">
        <f t="shared" si="60"/>
        <v>2794.5</v>
      </c>
      <c r="J113" s="236">
        <v>0</v>
      </c>
      <c r="K113" s="236">
        <v>0</v>
      </c>
      <c r="L113" s="236">
        <v>0</v>
      </c>
      <c r="M113" s="236">
        <v>0</v>
      </c>
      <c r="N113" s="236">
        <v>0</v>
      </c>
      <c r="O113" s="236">
        <v>0</v>
      </c>
      <c r="P113" s="236">
        <v>0</v>
      </c>
      <c r="Q113" s="236">
        <v>0</v>
      </c>
      <c r="R113" s="236">
        <v>0</v>
      </c>
      <c r="S113" s="236">
        <v>0</v>
      </c>
      <c r="T113" s="236">
        <v>0</v>
      </c>
      <c r="U113" s="236">
        <v>0</v>
      </c>
      <c r="V113" s="236">
        <v>0</v>
      </c>
      <c r="W113" s="236">
        <v>0</v>
      </c>
      <c r="X113" s="236">
        <v>0</v>
      </c>
      <c r="Y113" s="236">
        <v>0</v>
      </c>
      <c r="Z113" s="236">
        <v>0</v>
      </c>
      <c r="AA113" s="236">
        <v>543.61</v>
      </c>
      <c r="AB113" s="236">
        <v>560.46</v>
      </c>
      <c r="AC113" s="236">
        <v>558.91999999999996</v>
      </c>
      <c r="AD113" s="236">
        <v>558.91999999999996</v>
      </c>
      <c r="AE113" s="236">
        <v>558.91999999999996</v>
      </c>
      <c r="AF113" s="236">
        <v>13.67</v>
      </c>
      <c r="AG113" s="189">
        <v>0</v>
      </c>
      <c r="AH113" s="189"/>
      <c r="AI113" s="189"/>
      <c r="AJ113" s="236">
        <f>SUM(AA113:AF113)</f>
        <v>2794.5000000000005</v>
      </c>
      <c r="AK113" s="214">
        <f t="shared" si="61"/>
        <v>2794.5000000000005</v>
      </c>
    </row>
    <row r="114" spans="2:37" s="92" customFormat="1" ht="11.25" x14ac:dyDescent="0.25">
      <c r="B114" s="239" t="s">
        <v>778</v>
      </c>
      <c r="C114" s="230" t="s">
        <v>779</v>
      </c>
      <c r="D114" s="241" t="s">
        <v>780</v>
      </c>
      <c r="E114" s="240" t="s">
        <v>251</v>
      </c>
      <c r="F114" s="240" t="s">
        <v>781</v>
      </c>
      <c r="G114" s="236">
        <v>4500</v>
      </c>
      <c r="H114" s="236">
        <f t="shared" si="59"/>
        <v>450</v>
      </c>
      <c r="I114" s="236">
        <f t="shared" si="60"/>
        <v>4050</v>
      </c>
      <c r="J114" s="236">
        <v>0</v>
      </c>
      <c r="K114" s="236">
        <v>0</v>
      </c>
      <c r="L114" s="236">
        <v>0</v>
      </c>
      <c r="M114" s="236">
        <v>0</v>
      </c>
      <c r="N114" s="236">
        <v>0</v>
      </c>
      <c r="O114" s="236">
        <v>0</v>
      </c>
      <c r="P114" s="236">
        <v>0</v>
      </c>
      <c r="Q114" s="236">
        <v>0</v>
      </c>
      <c r="R114" s="236">
        <v>0</v>
      </c>
      <c r="S114" s="236">
        <v>0</v>
      </c>
      <c r="T114" s="236">
        <v>0</v>
      </c>
      <c r="U114" s="236">
        <v>0</v>
      </c>
      <c r="V114" s="236">
        <v>0</v>
      </c>
      <c r="W114" s="236">
        <v>0</v>
      </c>
      <c r="X114" s="236">
        <v>0</v>
      </c>
      <c r="Y114" s="236">
        <v>0</v>
      </c>
      <c r="Z114" s="236">
        <v>0</v>
      </c>
      <c r="AA114" s="236">
        <v>730.1</v>
      </c>
      <c r="AB114" s="236">
        <v>812.21</v>
      </c>
      <c r="AC114" s="236">
        <v>809.99</v>
      </c>
      <c r="AD114" s="236">
        <v>809.99</v>
      </c>
      <c r="AE114" s="236">
        <v>809.99</v>
      </c>
      <c r="AF114" s="236">
        <v>77.72</v>
      </c>
      <c r="AG114" s="189">
        <v>0</v>
      </c>
      <c r="AH114" s="189"/>
      <c r="AI114" s="189"/>
      <c r="AJ114" s="236">
        <f>SUM(AA114:AF114)</f>
        <v>4049.9999999999995</v>
      </c>
      <c r="AK114" s="214">
        <f t="shared" si="61"/>
        <v>4049.9999999999995</v>
      </c>
    </row>
    <row r="115" spans="2:37" s="92" customFormat="1" ht="22.5" x14ac:dyDescent="0.25">
      <c r="B115" s="229" t="s">
        <v>782</v>
      </c>
      <c r="C115" s="186" t="s">
        <v>783</v>
      </c>
      <c r="D115" s="241" t="s">
        <v>784</v>
      </c>
      <c r="E115" s="232" t="s">
        <v>150</v>
      </c>
      <c r="F115" s="232" t="s">
        <v>785</v>
      </c>
      <c r="G115" s="214">
        <v>3202.98</v>
      </c>
      <c r="H115" s="214">
        <f t="shared" si="59"/>
        <v>320.298</v>
      </c>
      <c r="I115" s="214">
        <f t="shared" si="60"/>
        <v>2882.6820000000002</v>
      </c>
      <c r="J115" s="236">
        <v>0</v>
      </c>
      <c r="K115" s="236">
        <v>0</v>
      </c>
      <c r="L115" s="236">
        <v>0</v>
      </c>
      <c r="M115" s="236">
        <v>0</v>
      </c>
      <c r="N115" s="236">
        <v>0</v>
      </c>
      <c r="O115" s="236">
        <v>0</v>
      </c>
      <c r="P115" s="236">
        <v>0</v>
      </c>
      <c r="Q115" s="236">
        <v>0</v>
      </c>
      <c r="R115" s="236">
        <v>0</v>
      </c>
      <c r="S115" s="236">
        <v>0</v>
      </c>
      <c r="T115" s="236">
        <v>0</v>
      </c>
      <c r="U115" s="236">
        <v>0</v>
      </c>
      <c r="V115" s="236">
        <v>0</v>
      </c>
      <c r="W115" s="236">
        <v>0</v>
      </c>
      <c r="X115" s="236">
        <v>0</v>
      </c>
      <c r="Y115" s="236">
        <v>0</v>
      </c>
      <c r="Z115" s="236">
        <v>0</v>
      </c>
      <c r="AA115" s="214">
        <v>66.349999999999994</v>
      </c>
      <c r="AB115" s="214">
        <v>578.16</v>
      </c>
      <c r="AC115" s="214">
        <v>576.58000000000004</v>
      </c>
      <c r="AD115" s="214">
        <v>576.58000000000004</v>
      </c>
      <c r="AE115" s="214">
        <v>576.58000000000004</v>
      </c>
      <c r="AF115" s="214">
        <v>508.43</v>
      </c>
      <c r="AG115" s="189">
        <v>0</v>
      </c>
      <c r="AH115" s="189"/>
      <c r="AI115" s="189"/>
      <c r="AJ115" s="214">
        <f>SUM(AA115:AF115)</f>
        <v>2882.68</v>
      </c>
      <c r="AK115" s="214">
        <f t="shared" si="61"/>
        <v>2882.68</v>
      </c>
    </row>
    <row r="116" spans="2:37" s="94" customFormat="1" ht="22.5" x14ac:dyDescent="0.25">
      <c r="B116" s="244" t="s">
        <v>786</v>
      </c>
      <c r="C116" s="186" t="s">
        <v>354</v>
      </c>
      <c r="D116" s="241" t="s">
        <v>787</v>
      </c>
      <c r="E116" s="245" t="s">
        <v>150</v>
      </c>
      <c r="F116" s="245" t="s">
        <v>788</v>
      </c>
      <c r="G116" s="214">
        <v>4030.87</v>
      </c>
      <c r="H116" s="214">
        <f t="shared" si="59"/>
        <v>403.08699999999999</v>
      </c>
      <c r="I116" s="214">
        <f t="shared" si="60"/>
        <v>3627.7829999999999</v>
      </c>
      <c r="J116" s="236">
        <v>0</v>
      </c>
      <c r="K116" s="236">
        <v>0</v>
      </c>
      <c r="L116" s="236">
        <v>0</v>
      </c>
      <c r="M116" s="236">
        <v>0</v>
      </c>
      <c r="N116" s="236">
        <v>0</v>
      </c>
      <c r="O116" s="236">
        <v>0</v>
      </c>
      <c r="P116" s="236">
        <v>0</v>
      </c>
      <c r="Q116" s="236">
        <v>0</v>
      </c>
      <c r="R116" s="236">
        <v>0</v>
      </c>
      <c r="S116" s="236">
        <v>0</v>
      </c>
      <c r="T116" s="236">
        <v>0</v>
      </c>
      <c r="U116" s="236">
        <v>0</v>
      </c>
      <c r="V116" s="236">
        <v>0</v>
      </c>
      <c r="W116" s="236">
        <v>0</v>
      </c>
      <c r="X116" s="236">
        <v>0</v>
      </c>
      <c r="Y116" s="236">
        <v>0</v>
      </c>
      <c r="Z116" s="236">
        <v>0</v>
      </c>
      <c r="AA116" s="214"/>
      <c r="AB116" s="214">
        <v>435.31</v>
      </c>
      <c r="AC116" s="214">
        <v>725.52</v>
      </c>
      <c r="AD116" s="214">
        <v>725.52</v>
      </c>
      <c r="AE116" s="214">
        <v>725.52</v>
      </c>
      <c r="AF116" s="214">
        <v>3339.38</v>
      </c>
      <c r="AG116" s="214">
        <v>288.98</v>
      </c>
      <c r="AH116" s="214"/>
      <c r="AI116" s="214"/>
      <c r="AJ116" s="214">
        <v>3627.78</v>
      </c>
      <c r="AK116" s="214">
        <f t="shared" si="61"/>
        <v>3627.78</v>
      </c>
    </row>
    <row r="117" spans="2:37" s="94" customFormat="1" ht="45" x14ac:dyDescent="0.25">
      <c r="B117" s="197" t="s">
        <v>789</v>
      </c>
      <c r="C117" s="186" t="s">
        <v>683</v>
      </c>
      <c r="D117" s="243" t="s">
        <v>790</v>
      </c>
      <c r="E117" s="245" t="s">
        <v>631</v>
      </c>
      <c r="F117" s="245" t="s">
        <v>791</v>
      </c>
      <c r="G117" s="189">
        <v>1516</v>
      </c>
      <c r="H117" s="189">
        <f t="shared" si="59"/>
        <v>151.6</v>
      </c>
      <c r="I117" s="189">
        <f t="shared" si="60"/>
        <v>1364.4</v>
      </c>
      <c r="J117" s="236">
        <v>0</v>
      </c>
      <c r="K117" s="236">
        <v>0</v>
      </c>
      <c r="L117" s="236">
        <v>0</v>
      </c>
      <c r="M117" s="236">
        <v>0</v>
      </c>
      <c r="N117" s="236">
        <v>0</v>
      </c>
      <c r="O117" s="236">
        <v>0</v>
      </c>
      <c r="P117" s="236">
        <v>0</v>
      </c>
      <c r="Q117" s="236">
        <v>0</v>
      </c>
      <c r="R117" s="236">
        <v>0</v>
      </c>
      <c r="S117" s="189">
        <v>157.02000000000001</v>
      </c>
      <c r="T117" s="246">
        <v>272.91000000000003</v>
      </c>
      <c r="U117" s="246">
        <v>272.91000000000003</v>
      </c>
      <c r="V117" s="246">
        <v>272.91000000000003</v>
      </c>
      <c r="W117" s="246">
        <f t="shared" ref="W117:W131" si="62">O117+P117+Q117+R117+S117+T117+U117+V117</f>
        <v>975.75000000000023</v>
      </c>
      <c r="X117" s="220">
        <f t="shared" ref="X117:X131" si="63">ROUND((I117/5/365*31),2)</f>
        <v>23.18</v>
      </c>
      <c r="Y117" s="220">
        <f t="shared" ref="Y117:Y131" si="64">ROUND((I117/5/365*29),2)</f>
        <v>21.68</v>
      </c>
      <c r="Z117" s="220">
        <f t="shared" ref="Z117:Z131" si="65">ROUND((I117/5/365*31),2)</f>
        <v>23.18</v>
      </c>
      <c r="AA117" s="220">
        <f t="shared" ref="AA117:AA131" si="66">ROUND((I117/5/365*30),2)</f>
        <v>22.43</v>
      </c>
      <c r="AB117" s="220">
        <f t="shared" ref="AB117:AB131" si="67">ROUND((I117/5/365*31),2)</f>
        <v>23.18</v>
      </c>
      <c r="AC117" s="220">
        <f t="shared" ref="AC117:AC131" si="68">ROUND((I117/5/365*30),2)</f>
        <v>22.43</v>
      </c>
      <c r="AD117" s="220">
        <f t="shared" ref="AD117:AD131" si="69">ROUND((I117/5/365*31),2)</f>
        <v>23.18</v>
      </c>
      <c r="AE117" s="246">
        <f t="shared" ref="AE117:AE131" si="70">ROUND((I117/5/365*31),2)</f>
        <v>23.18</v>
      </c>
      <c r="AF117" s="220">
        <f t="shared" ref="AF117:AF131" si="71">ROUND((I117/5/365*30),2)</f>
        <v>22.43</v>
      </c>
      <c r="AG117" s="220">
        <f t="shared" ref="AG117:AG131" si="72">ROUND((I117/5/365*31),2)</f>
        <v>23.18</v>
      </c>
      <c r="AH117" s="220"/>
      <c r="AI117" s="220"/>
      <c r="AJ117" s="220">
        <v>1364.4</v>
      </c>
      <c r="AK117" s="214">
        <f t="shared" si="61"/>
        <v>1364.4</v>
      </c>
    </row>
    <row r="118" spans="2:37" s="94" customFormat="1" ht="56.25" x14ac:dyDescent="0.25">
      <c r="B118" s="197" t="s">
        <v>789</v>
      </c>
      <c r="C118" s="186" t="s">
        <v>683</v>
      </c>
      <c r="D118" s="243" t="s">
        <v>792</v>
      </c>
      <c r="E118" s="245" t="s">
        <v>126</v>
      </c>
      <c r="F118" s="245" t="s">
        <v>793</v>
      </c>
      <c r="G118" s="189">
        <v>1516</v>
      </c>
      <c r="H118" s="189">
        <f t="shared" si="59"/>
        <v>151.6</v>
      </c>
      <c r="I118" s="189">
        <f t="shared" si="60"/>
        <v>1364.4</v>
      </c>
      <c r="J118" s="236">
        <v>0</v>
      </c>
      <c r="K118" s="236">
        <v>0</v>
      </c>
      <c r="L118" s="236">
        <v>0</v>
      </c>
      <c r="M118" s="236">
        <v>0</v>
      </c>
      <c r="N118" s="236">
        <v>0</v>
      </c>
      <c r="O118" s="236">
        <v>0</v>
      </c>
      <c r="P118" s="236">
        <v>0</v>
      </c>
      <c r="Q118" s="236">
        <v>0</v>
      </c>
      <c r="R118" s="236">
        <v>0</v>
      </c>
      <c r="S118" s="189">
        <v>157.02000000000001</v>
      </c>
      <c r="T118" s="189">
        <v>272.91000000000003</v>
      </c>
      <c r="U118" s="189">
        <v>272.91000000000003</v>
      </c>
      <c r="V118" s="189">
        <v>272.91000000000003</v>
      </c>
      <c r="W118" s="189">
        <f t="shared" si="62"/>
        <v>975.75000000000023</v>
      </c>
      <c r="X118" s="189">
        <f t="shared" si="63"/>
        <v>23.18</v>
      </c>
      <c r="Y118" s="189">
        <f t="shared" si="64"/>
        <v>21.68</v>
      </c>
      <c r="Z118" s="236">
        <f t="shared" si="65"/>
        <v>23.18</v>
      </c>
      <c r="AA118" s="236">
        <f t="shared" si="66"/>
        <v>22.43</v>
      </c>
      <c r="AB118" s="236">
        <f t="shared" si="67"/>
        <v>23.18</v>
      </c>
      <c r="AC118" s="236">
        <f t="shared" si="68"/>
        <v>22.43</v>
      </c>
      <c r="AD118" s="236">
        <f t="shared" si="69"/>
        <v>23.18</v>
      </c>
      <c r="AE118" s="236">
        <f t="shared" si="70"/>
        <v>23.18</v>
      </c>
      <c r="AF118" s="236">
        <f t="shared" si="71"/>
        <v>22.43</v>
      </c>
      <c r="AG118" s="236">
        <f t="shared" si="72"/>
        <v>23.18</v>
      </c>
      <c r="AH118" s="236"/>
      <c r="AI118" s="236"/>
      <c r="AJ118" s="220">
        <v>1364.4</v>
      </c>
      <c r="AK118" s="214">
        <f t="shared" si="61"/>
        <v>1364.4</v>
      </c>
    </row>
    <row r="119" spans="2:37" s="94" customFormat="1" ht="45" x14ac:dyDescent="0.25">
      <c r="B119" s="197" t="s">
        <v>789</v>
      </c>
      <c r="C119" s="186" t="s">
        <v>683</v>
      </c>
      <c r="D119" s="243" t="s">
        <v>794</v>
      </c>
      <c r="E119" s="245" t="s">
        <v>184</v>
      </c>
      <c r="F119" s="245" t="s">
        <v>795</v>
      </c>
      <c r="G119" s="189">
        <v>1516</v>
      </c>
      <c r="H119" s="189">
        <f t="shared" si="59"/>
        <v>151.6</v>
      </c>
      <c r="I119" s="189">
        <f t="shared" si="60"/>
        <v>1364.4</v>
      </c>
      <c r="J119" s="236">
        <v>0</v>
      </c>
      <c r="K119" s="236">
        <v>0</v>
      </c>
      <c r="L119" s="236">
        <v>0</v>
      </c>
      <c r="M119" s="236">
        <v>0</v>
      </c>
      <c r="N119" s="236">
        <v>0</v>
      </c>
      <c r="O119" s="236">
        <v>0</v>
      </c>
      <c r="P119" s="236">
        <v>0</v>
      </c>
      <c r="Q119" s="236">
        <v>0</v>
      </c>
      <c r="R119" s="236">
        <v>0</v>
      </c>
      <c r="S119" s="189">
        <v>157.02000000000001</v>
      </c>
      <c r="T119" s="189">
        <v>272.91000000000003</v>
      </c>
      <c r="U119" s="189">
        <v>272.91000000000003</v>
      </c>
      <c r="V119" s="189">
        <v>272.91000000000003</v>
      </c>
      <c r="W119" s="189">
        <f t="shared" si="62"/>
        <v>975.75000000000023</v>
      </c>
      <c r="X119" s="189">
        <f t="shared" si="63"/>
        <v>23.18</v>
      </c>
      <c r="Y119" s="189">
        <f t="shared" si="64"/>
        <v>21.68</v>
      </c>
      <c r="Z119" s="236">
        <f t="shared" si="65"/>
        <v>23.18</v>
      </c>
      <c r="AA119" s="236">
        <f t="shared" si="66"/>
        <v>22.43</v>
      </c>
      <c r="AB119" s="236">
        <f t="shared" si="67"/>
        <v>23.18</v>
      </c>
      <c r="AC119" s="236">
        <f t="shared" si="68"/>
        <v>22.43</v>
      </c>
      <c r="AD119" s="236">
        <f t="shared" si="69"/>
        <v>23.18</v>
      </c>
      <c r="AE119" s="236">
        <f t="shared" si="70"/>
        <v>23.18</v>
      </c>
      <c r="AF119" s="236">
        <f t="shared" si="71"/>
        <v>22.43</v>
      </c>
      <c r="AG119" s="236">
        <f t="shared" si="72"/>
        <v>23.18</v>
      </c>
      <c r="AH119" s="236"/>
      <c r="AI119" s="236"/>
      <c r="AJ119" s="220">
        <v>1364.4</v>
      </c>
      <c r="AK119" s="214">
        <f t="shared" si="61"/>
        <v>1364.4</v>
      </c>
    </row>
    <row r="120" spans="2:37" s="94" customFormat="1" ht="45" x14ac:dyDescent="0.25">
      <c r="B120" s="197" t="s">
        <v>789</v>
      </c>
      <c r="C120" s="186" t="s">
        <v>683</v>
      </c>
      <c r="D120" s="243" t="s">
        <v>796</v>
      </c>
      <c r="E120" s="245" t="s">
        <v>631</v>
      </c>
      <c r="F120" s="245" t="s">
        <v>797</v>
      </c>
      <c r="G120" s="189">
        <v>1516</v>
      </c>
      <c r="H120" s="189">
        <f t="shared" si="59"/>
        <v>151.6</v>
      </c>
      <c r="I120" s="189">
        <f t="shared" si="60"/>
        <v>1364.4</v>
      </c>
      <c r="J120" s="236">
        <v>0</v>
      </c>
      <c r="K120" s="236">
        <v>0</v>
      </c>
      <c r="L120" s="236">
        <v>0</v>
      </c>
      <c r="M120" s="236">
        <v>0</v>
      </c>
      <c r="N120" s="236">
        <v>0</v>
      </c>
      <c r="O120" s="236">
        <v>0</v>
      </c>
      <c r="P120" s="236">
        <v>0</v>
      </c>
      <c r="Q120" s="236">
        <v>0</v>
      </c>
      <c r="R120" s="236">
        <v>0</v>
      </c>
      <c r="S120" s="189">
        <v>157.02000000000001</v>
      </c>
      <c r="T120" s="189">
        <v>272.91000000000003</v>
      </c>
      <c r="U120" s="189">
        <v>272.91000000000003</v>
      </c>
      <c r="V120" s="189">
        <v>272.91000000000003</v>
      </c>
      <c r="W120" s="189">
        <f t="shared" si="62"/>
        <v>975.75000000000023</v>
      </c>
      <c r="X120" s="189">
        <f t="shared" si="63"/>
        <v>23.18</v>
      </c>
      <c r="Y120" s="189">
        <f t="shared" si="64"/>
        <v>21.68</v>
      </c>
      <c r="Z120" s="236">
        <f t="shared" si="65"/>
        <v>23.18</v>
      </c>
      <c r="AA120" s="236">
        <f t="shared" si="66"/>
        <v>22.43</v>
      </c>
      <c r="AB120" s="236">
        <f t="shared" si="67"/>
        <v>23.18</v>
      </c>
      <c r="AC120" s="236">
        <f t="shared" si="68"/>
        <v>22.43</v>
      </c>
      <c r="AD120" s="236">
        <f t="shared" si="69"/>
        <v>23.18</v>
      </c>
      <c r="AE120" s="236">
        <f t="shared" si="70"/>
        <v>23.18</v>
      </c>
      <c r="AF120" s="236">
        <f t="shared" si="71"/>
        <v>22.43</v>
      </c>
      <c r="AG120" s="236">
        <f t="shared" si="72"/>
        <v>23.18</v>
      </c>
      <c r="AH120" s="236"/>
      <c r="AI120" s="236"/>
      <c r="AJ120" s="220">
        <v>1364.4</v>
      </c>
      <c r="AK120" s="214">
        <f t="shared" si="61"/>
        <v>1364.4</v>
      </c>
    </row>
    <row r="121" spans="2:37" s="94" customFormat="1" ht="45" x14ac:dyDescent="0.25">
      <c r="B121" s="197" t="s">
        <v>789</v>
      </c>
      <c r="C121" s="186" t="s">
        <v>683</v>
      </c>
      <c r="D121" s="241" t="s">
        <v>798</v>
      </c>
      <c r="E121" s="245" t="s">
        <v>172</v>
      </c>
      <c r="F121" s="245" t="s">
        <v>799</v>
      </c>
      <c r="G121" s="189">
        <v>1516</v>
      </c>
      <c r="H121" s="189">
        <f t="shared" si="59"/>
        <v>151.6</v>
      </c>
      <c r="I121" s="189">
        <f t="shared" si="60"/>
        <v>1364.4</v>
      </c>
      <c r="J121" s="236">
        <v>0</v>
      </c>
      <c r="K121" s="236">
        <v>0</v>
      </c>
      <c r="L121" s="236">
        <v>0</v>
      </c>
      <c r="M121" s="236">
        <v>0</v>
      </c>
      <c r="N121" s="236">
        <v>0</v>
      </c>
      <c r="O121" s="236">
        <v>0</v>
      </c>
      <c r="P121" s="236">
        <v>0</v>
      </c>
      <c r="Q121" s="236">
        <v>0</v>
      </c>
      <c r="R121" s="236">
        <v>0</v>
      </c>
      <c r="S121" s="189">
        <v>157.02000000000001</v>
      </c>
      <c r="T121" s="189">
        <v>272.91000000000003</v>
      </c>
      <c r="U121" s="189">
        <v>272.91000000000003</v>
      </c>
      <c r="V121" s="189">
        <v>272.91000000000003</v>
      </c>
      <c r="W121" s="189">
        <f t="shared" si="62"/>
        <v>975.75000000000023</v>
      </c>
      <c r="X121" s="189">
        <f t="shared" si="63"/>
        <v>23.18</v>
      </c>
      <c r="Y121" s="189">
        <f t="shared" si="64"/>
        <v>21.68</v>
      </c>
      <c r="Z121" s="236">
        <f t="shared" si="65"/>
        <v>23.18</v>
      </c>
      <c r="AA121" s="236">
        <f t="shared" si="66"/>
        <v>22.43</v>
      </c>
      <c r="AB121" s="236">
        <f t="shared" si="67"/>
        <v>23.18</v>
      </c>
      <c r="AC121" s="236">
        <f t="shared" si="68"/>
        <v>22.43</v>
      </c>
      <c r="AD121" s="236">
        <f t="shared" si="69"/>
        <v>23.18</v>
      </c>
      <c r="AE121" s="236">
        <f t="shared" si="70"/>
        <v>23.18</v>
      </c>
      <c r="AF121" s="236">
        <f t="shared" si="71"/>
        <v>22.43</v>
      </c>
      <c r="AG121" s="236">
        <f t="shared" si="72"/>
        <v>23.18</v>
      </c>
      <c r="AH121" s="236"/>
      <c r="AI121" s="236"/>
      <c r="AJ121" s="220">
        <v>1364.4</v>
      </c>
      <c r="AK121" s="214">
        <f t="shared" si="61"/>
        <v>1364.4</v>
      </c>
    </row>
    <row r="122" spans="2:37" s="94" customFormat="1" ht="45" x14ac:dyDescent="0.25">
      <c r="B122" s="197" t="s">
        <v>789</v>
      </c>
      <c r="C122" s="186" t="s">
        <v>683</v>
      </c>
      <c r="D122" s="243" t="s">
        <v>800</v>
      </c>
      <c r="E122" s="198" t="s">
        <v>238</v>
      </c>
      <c r="F122" s="198" t="s">
        <v>801</v>
      </c>
      <c r="G122" s="189">
        <v>1516</v>
      </c>
      <c r="H122" s="189">
        <f t="shared" si="59"/>
        <v>151.6</v>
      </c>
      <c r="I122" s="189">
        <f t="shared" si="60"/>
        <v>1364.4</v>
      </c>
      <c r="J122" s="236">
        <v>0</v>
      </c>
      <c r="K122" s="236">
        <v>0</v>
      </c>
      <c r="L122" s="236">
        <v>0</v>
      </c>
      <c r="M122" s="236">
        <v>0</v>
      </c>
      <c r="N122" s="236">
        <v>0</v>
      </c>
      <c r="O122" s="236">
        <v>0</v>
      </c>
      <c r="P122" s="236">
        <v>0</v>
      </c>
      <c r="Q122" s="236">
        <v>0</v>
      </c>
      <c r="R122" s="236">
        <v>0</v>
      </c>
      <c r="S122" s="189">
        <v>157.02000000000001</v>
      </c>
      <c r="T122" s="189">
        <v>272.91000000000003</v>
      </c>
      <c r="U122" s="189">
        <v>272.91000000000003</v>
      </c>
      <c r="V122" s="189">
        <v>272.91000000000003</v>
      </c>
      <c r="W122" s="189">
        <f t="shared" si="62"/>
        <v>975.75000000000023</v>
      </c>
      <c r="X122" s="189">
        <f t="shared" si="63"/>
        <v>23.18</v>
      </c>
      <c r="Y122" s="189">
        <f t="shared" si="64"/>
        <v>21.68</v>
      </c>
      <c r="Z122" s="236">
        <f t="shared" si="65"/>
        <v>23.18</v>
      </c>
      <c r="AA122" s="236">
        <f t="shared" si="66"/>
        <v>22.43</v>
      </c>
      <c r="AB122" s="236">
        <f t="shared" si="67"/>
        <v>23.18</v>
      </c>
      <c r="AC122" s="236">
        <f t="shared" si="68"/>
        <v>22.43</v>
      </c>
      <c r="AD122" s="236">
        <f t="shared" si="69"/>
        <v>23.18</v>
      </c>
      <c r="AE122" s="236">
        <f t="shared" si="70"/>
        <v>23.18</v>
      </c>
      <c r="AF122" s="236">
        <f t="shared" si="71"/>
        <v>22.43</v>
      </c>
      <c r="AG122" s="236">
        <f t="shared" si="72"/>
        <v>23.18</v>
      </c>
      <c r="AH122" s="236"/>
      <c r="AI122" s="236"/>
      <c r="AJ122" s="220">
        <v>1364.4</v>
      </c>
      <c r="AK122" s="214">
        <f t="shared" si="61"/>
        <v>1364.4</v>
      </c>
    </row>
    <row r="123" spans="2:37" s="94" customFormat="1" ht="45" x14ac:dyDescent="0.25">
      <c r="B123" s="197" t="s">
        <v>789</v>
      </c>
      <c r="C123" s="186" t="s">
        <v>683</v>
      </c>
      <c r="D123" s="241" t="s">
        <v>802</v>
      </c>
      <c r="E123" s="198" t="s">
        <v>374</v>
      </c>
      <c r="F123" s="198" t="s">
        <v>803</v>
      </c>
      <c r="G123" s="189">
        <v>1516</v>
      </c>
      <c r="H123" s="189">
        <f t="shared" si="59"/>
        <v>151.6</v>
      </c>
      <c r="I123" s="189">
        <f t="shared" si="60"/>
        <v>1364.4</v>
      </c>
      <c r="J123" s="236">
        <v>0</v>
      </c>
      <c r="K123" s="236">
        <v>0</v>
      </c>
      <c r="L123" s="236">
        <v>0</v>
      </c>
      <c r="M123" s="236">
        <v>0</v>
      </c>
      <c r="N123" s="236">
        <v>0</v>
      </c>
      <c r="O123" s="236">
        <v>0</v>
      </c>
      <c r="P123" s="236">
        <v>0</v>
      </c>
      <c r="Q123" s="236">
        <v>0</v>
      </c>
      <c r="R123" s="236">
        <v>0</v>
      </c>
      <c r="S123" s="189">
        <v>157.02000000000001</v>
      </c>
      <c r="T123" s="189">
        <v>272.91000000000003</v>
      </c>
      <c r="U123" s="189">
        <v>272.91000000000003</v>
      </c>
      <c r="V123" s="189">
        <v>272.91000000000003</v>
      </c>
      <c r="W123" s="189">
        <f t="shared" si="62"/>
        <v>975.75000000000023</v>
      </c>
      <c r="X123" s="189">
        <f t="shared" si="63"/>
        <v>23.18</v>
      </c>
      <c r="Y123" s="189">
        <f t="shared" si="64"/>
        <v>21.68</v>
      </c>
      <c r="Z123" s="236">
        <f t="shared" si="65"/>
        <v>23.18</v>
      </c>
      <c r="AA123" s="236">
        <f t="shared" si="66"/>
        <v>22.43</v>
      </c>
      <c r="AB123" s="236">
        <f t="shared" si="67"/>
        <v>23.18</v>
      </c>
      <c r="AC123" s="236">
        <f t="shared" si="68"/>
        <v>22.43</v>
      </c>
      <c r="AD123" s="236">
        <f t="shared" si="69"/>
        <v>23.18</v>
      </c>
      <c r="AE123" s="236">
        <f t="shared" si="70"/>
        <v>23.18</v>
      </c>
      <c r="AF123" s="236">
        <f t="shared" si="71"/>
        <v>22.43</v>
      </c>
      <c r="AG123" s="236">
        <f t="shared" si="72"/>
        <v>23.18</v>
      </c>
      <c r="AH123" s="236"/>
      <c r="AI123" s="236"/>
      <c r="AJ123" s="220">
        <v>1364.4</v>
      </c>
      <c r="AK123" s="214">
        <f t="shared" si="61"/>
        <v>1364.4</v>
      </c>
    </row>
    <row r="124" spans="2:37" s="94" customFormat="1" ht="45" x14ac:dyDescent="0.25">
      <c r="B124" s="197" t="s">
        <v>789</v>
      </c>
      <c r="C124" s="186" t="s">
        <v>683</v>
      </c>
      <c r="D124" s="241" t="s">
        <v>804</v>
      </c>
      <c r="E124" s="198" t="s">
        <v>411</v>
      </c>
      <c r="F124" s="198" t="s">
        <v>805</v>
      </c>
      <c r="G124" s="189">
        <v>1516</v>
      </c>
      <c r="H124" s="189">
        <f t="shared" si="59"/>
        <v>151.6</v>
      </c>
      <c r="I124" s="189">
        <f t="shared" si="60"/>
        <v>1364.4</v>
      </c>
      <c r="J124" s="236">
        <v>0</v>
      </c>
      <c r="K124" s="236">
        <v>0</v>
      </c>
      <c r="L124" s="236">
        <v>0</v>
      </c>
      <c r="M124" s="236">
        <v>0</v>
      </c>
      <c r="N124" s="236">
        <v>0</v>
      </c>
      <c r="O124" s="236">
        <v>0</v>
      </c>
      <c r="P124" s="236">
        <v>0</v>
      </c>
      <c r="Q124" s="236">
        <v>0</v>
      </c>
      <c r="R124" s="236">
        <v>0</v>
      </c>
      <c r="S124" s="189">
        <v>157.02000000000001</v>
      </c>
      <c r="T124" s="189">
        <v>272.91000000000003</v>
      </c>
      <c r="U124" s="189">
        <v>272.91000000000003</v>
      </c>
      <c r="V124" s="189">
        <v>272.91000000000003</v>
      </c>
      <c r="W124" s="189">
        <f t="shared" si="62"/>
        <v>975.75000000000023</v>
      </c>
      <c r="X124" s="189">
        <f t="shared" si="63"/>
        <v>23.18</v>
      </c>
      <c r="Y124" s="189">
        <f t="shared" si="64"/>
        <v>21.68</v>
      </c>
      <c r="Z124" s="236">
        <f t="shared" si="65"/>
        <v>23.18</v>
      </c>
      <c r="AA124" s="236">
        <f t="shared" si="66"/>
        <v>22.43</v>
      </c>
      <c r="AB124" s="236">
        <f t="shared" si="67"/>
        <v>23.18</v>
      </c>
      <c r="AC124" s="236">
        <f t="shared" si="68"/>
        <v>22.43</v>
      </c>
      <c r="AD124" s="236">
        <f t="shared" si="69"/>
        <v>23.18</v>
      </c>
      <c r="AE124" s="236">
        <f t="shared" si="70"/>
        <v>23.18</v>
      </c>
      <c r="AF124" s="236">
        <f t="shared" si="71"/>
        <v>22.43</v>
      </c>
      <c r="AG124" s="236">
        <f t="shared" si="72"/>
        <v>23.18</v>
      </c>
      <c r="AH124" s="236"/>
      <c r="AI124" s="236"/>
      <c r="AJ124" s="220">
        <v>1364.4</v>
      </c>
      <c r="AK124" s="214">
        <f t="shared" si="61"/>
        <v>1364.4</v>
      </c>
    </row>
    <row r="125" spans="2:37" s="94" customFormat="1" ht="53.25" customHeight="1" x14ac:dyDescent="0.25">
      <c r="B125" s="197" t="s">
        <v>789</v>
      </c>
      <c r="C125" s="186" t="s">
        <v>683</v>
      </c>
      <c r="D125" s="243" t="s">
        <v>806</v>
      </c>
      <c r="E125" s="198" t="s">
        <v>123</v>
      </c>
      <c r="F125" s="198" t="s">
        <v>807</v>
      </c>
      <c r="G125" s="189">
        <v>1516</v>
      </c>
      <c r="H125" s="189">
        <f t="shared" si="59"/>
        <v>151.6</v>
      </c>
      <c r="I125" s="189">
        <f t="shared" si="60"/>
        <v>1364.4</v>
      </c>
      <c r="J125" s="236">
        <v>0</v>
      </c>
      <c r="K125" s="236">
        <v>0</v>
      </c>
      <c r="L125" s="236">
        <v>0</v>
      </c>
      <c r="M125" s="236">
        <v>0</v>
      </c>
      <c r="N125" s="236">
        <v>0</v>
      </c>
      <c r="O125" s="236">
        <v>0</v>
      </c>
      <c r="P125" s="236">
        <v>0</v>
      </c>
      <c r="Q125" s="236">
        <v>0</v>
      </c>
      <c r="R125" s="236">
        <v>0</v>
      </c>
      <c r="S125" s="189">
        <v>157.02000000000001</v>
      </c>
      <c r="T125" s="189">
        <v>272.91000000000003</v>
      </c>
      <c r="U125" s="189">
        <v>272.91000000000003</v>
      </c>
      <c r="V125" s="189">
        <v>272.91000000000003</v>
      </c>
      <c r="W125" s="189">
        <f t="shared" si="62"/>
        <v>975.75000000000023</v>
      </c>
      <c r="X125" s="189">
        <f t="shared" si="63"/>
        <v>23.18</v>
      </c>
      <c r="Y125" s="189">
        <f t="shared" si="64"/>
        <v>21.68</v>
      </c>
      <c r="Z125" s="236">
        <f t="shared" si="65"/>
        <v>23.18</v>
      </c>
      <c r="AA125" s="236">
        <f t="shared" si="66"/>
        <v>22.43</v>
      </c>
      <c r="AB125" s="236">
        <f t="shared" si="67"/>
        <v>23.18</v>
      </c>
      <c r="AC125" s="236">
        <f t="shared" si="68"/>
        <v>22.43</v>
      </c>
      <c r="AD125" s="236">
        <f t="shared" si="69"/>
        <v>23.18</v>
      </c>
      <c r="AE125" s="236">
        <f t="shared" si="70"/>
        <v>23.18</v>
      </c>
      <c r="AF125" s="236">
        <f t="shared" si="71"/>
        <v>22.43</v>
      </c>
      <c r="AG125" s="236">
        <f t="shared" si="72"/>
        <v>23.18</v>
      </c>
      <c r="AH125" s="236"/>
      <c r="AI125" s="236"/>
      <c r="AJ125" s="220">
        <v>1364.4</v>
      </c>
      <c r="AK125" s="214">
        <f t="shared" si="61"/>
        <v>1364.4</v>
      </c>
    </row>
    <row r="126" spans="2:37" s="94" customFormat="1" ht="45" x14ac:dyDescent="0.25">
      <c r="B126" s="197" t="s">
        <v>789</v>
      </c>
      <c r="C126" s="186" t="s">
        <v>683</v>
      </c>
      <c r="D126" s="243" t="s">
        <v>808</v>
      </c>
      <c r="E126" s="198" t="s">
        <v>132</v>
      </c>
      <c r="F126" s="198" t="s">
        <v>809</v>
      </c>
      <c r="G126" s="189">
        <v>1516</v>
      </c>
      <c r="H126" s="189">
        <f t="shared" si="59"/>
        <v>151.6</v>
      </c>
      <c r="I126" s="189">
        <f t="shared" si="60"/>
        <v>1364.4</v>
      </c>
      <c r="J126" s="236">
        <v>0</v>
      </c>
      <c r="K126" s="236">
        <v>0</v>
      </c>
      <c r="L126" s="236">
        <v>0</v>
      </c>
      <c r="M126" s="236">
        <v>0</v>
      </c>
      <c r="N126" s="236">
        <v>0</v>
      </c>
      <c r="O126" s="236">
        <v>0</v>
      </c>
      <c r="P126" s="236">
        <v>0</v>
      </c>
      <c r="Q126" s="236">
        <v>0</v>
      </c>
      <c r="R126" s="236">
        <v>0</v>
      </c>
      <c r="S126" s="189">
        <v>157.02000000000001</v>
      </c>
      <c r="T126" s="189">
        <v>272.91000000000003</v>
      </c>
      <c r="U126" s="189">
        <v>272.91000000000003</v>
      </c>
      <c r="V126" s="189">
        <v>272.91000000000003</v>
      </c>
      <c r="W126" s="189">
        <f t="shared" si="62"/>
        <v>975.75000000000023</v>
      </c>
      <c r="X126" s="189">
        <f t="shared" si="63"/>
        <v>23.18</v>
      </c>
      <c r="Y126" s="189">
        <f t="shared" si="64"/>
        <v>21.68</v>
      </c>
      <c r="Z126" s="236">
        <f t="shared" si="65"/>
        <v>23.18</v>
      </c>
      <c r="AA126" s="236">
        <f t="shared" si="66"/>
        <v>22.43</v>
      </c>
      <c r="AB126" s="236">
        <f t="shared" si="67"/>
        <v>23.18</v>
      </c>
      <c r="AC126" s="236">
        <f t="shared" si="68"/>
        <v>22.43</v>
      </c>
      <c r="AD126" s="236">
        <f t="shared" si="69"/>
        <v>23.18</v>
      </c>
      <c r="AE126" s="236">
        <f t="shared" si="70"/>
        <v>23.18</v>
      </c>
      <c r="AF126" s="236">
        <f t="shared" si="71"/>
        <v>22.43</v>
      </c>
      <c r="AG126" s="236">
        <f t="shared" si="72"/>
        <v>23.18</v>
      </c>
      <c r="AH126" s="236"/>
      <c r="AI126" s="236"/>
      <c r="AJ126" s="220">
        <v>1364.4</v>
      </c>
      <c r="AK126" s="214">
        <f t="shared" si="61"/>
        <v>1364.4</v>
      </c>
    </row>
    <row r="127" spans="2:37" s="94" customFormat="1" ht="45" x14ac:dyDescent="0.25">
      <c r="B127" s="197" t="s">
        <v>789</v>
      </c>
      <c r="C127" s="186" t="s">
        <v>683</v>
      </c>
      <c r="D127" s="243" t="s">
        <v>810</v>
      </c>
      <c r="E127" s="198" t="s">
        <v>274</v>
      </c>
      <c r="F127" s="198" t="s">
        <v>811</v>
      </c>
      <c r="G127" s="189">
        <v>1516</v>
      </c>
      <c r="H127" s="189">
        <f t="shared" si="59"/>
        <v>151.6</v>
      </c>
      <c r="I127" s="189">
        <f t="shared" si="60"/>
        <v>1364.4</v>
      </c>
      <c r="J127" s="236">
        <v>0</v>
      </c>
      <c r="K127" s="236">
        <v>0</v>
      </c>
      <c r="L127" s="236">
        <v>0</v>
      </c>
      <c r="M127" s="236">
        <v>0</v>
      </c>
      <c r="N127" s="236">
        <v>0</v>
      </c>
      <c r="O127" s="236">
        <v>0</v>
      </c>
      <c r="P127" s="236">
        <v>0</v>
      </c>
      <c r="Q127" s="236">
        <v>0</v>
      </c>
      <c r="R127" s="236">
        <v>0</v>
      </c>
      <c r="S127" s="189">
        <v>157.02000000000001</v>
      </c>
      <c r="T127" s="189">
        <v>272.91000000000003</v>
      </c>
      <c r="U127" s="189">
        <v>272.91000000000003</v>
      </c>
      <c r="V127" s="189">
        <v>272.91000000000003</v>
      </c>
      <c r="W127" s="189">
        <f t="shared" si="62"/>
        <v>975.75000000000023</v>
      </c>
      <c r="X127" s="189">
        <f t="shared" si="63"/>
        <v>23.18</v>
      </c>
      <c r="Y127" s="189">
        <f t="shared" si="64"/>
        <v>21.68</v>
      </c>
      <c r="Z127" s="236">
        <f t="shared" si="65"/>
        <v>23.18</v>
      </c>
      <c r="AA127" s="236">
        <f t="shared" si="66"/>
        <v>22.43</v>
      </c>
      <c r="AB127" s="236">
        <f t="shared" si="67"/>
        <v>23.18</v>
      </c>
      <c r="AC127" s="236">
        <f t="shared" si="68"/>
        <v>22.43</v>
      </c>
      <c r="AD127" s="236">
        <f t="shared" si="69"/>
        <v>23.18</v>
      </c>
      <c r="AE127" s="236">
        <f t="shared" si="70"/>
        <v>23.18</v>
      </c>
      <c r="AF127" s="236">
        <f t="shared" si="71"/>
        <v>22.43</v>
      </c>
      <c r="AG127" s="236">
        <f t="shared" si="72"/>
        <v>23.18</v>
      </c>
      <c r="AH127" s="236"/>
      <c r="AI127" s="236"/>
      <c r="AJ127" s="220">
        <v>1364.4</v>
      </c>
      <c r="AK127" s="214">
        <f t="shared" si="61"/>
        <v>1364.4</v>
      </c>
    </row>
    <row r="128" spans="2:37" s="94" customFormat="1" ht="45" x14ac:dyDescent="0.25">
      <c r="B128" s="197" t="s">
        <v>789</v>
      </c>
      <c r="C128" s="186" t="s">
        <v>683</v>
      </c>
      <c r="D128" s="243" t="s">
        <v>812</v>
      </c>
      <c r="E128" s="198" t="s">
        <v>105</v>
      </c>
      <c r="F128" s="198" t="s">
        <v>813</v>
      </c>
      <c r="G128" s="189">
        <v>1516</v>
      </c>
      <c r="H128" s="189">
        <f t="shared" si="59"/>
        <v>151.6</v>
      </c>
      <c r="I128" s="189">
        <f t="shared" si="60"/>
        <v>1364.4</v>
      </c>
      <c r="J128" s="236">
        <v>0</v>
      </c>
      <c r="K128" s="236">
        <v>0</v>
      </c>
      <c r="L128" s="236">
        <v>0</v>
      </c>
      <c r="M128" s="236">
        <v>0</v>
      </c>
      <c r="N128" s="236">
        <v>0</v>
      </c>
      <c r="O128" s="236">
        <v>0</v>
      </c>
      <c r="P128" s="236">
        <v>0</v>
      </c>
      <c r="Q128" s="236">
        <v>0</v>
      </c>
      <c r="R128" s="236">
        <v>0</v>
      </c>
      <c r="S128" s="189">
        <v>157.02000000000001</v>
      </c>
      <c r="T128" s="189">
        <v>272.91000000000003</v>
      </c>
      <c r="U128" s="189">
        <v>272.91000000000003</v>
      </c>
      <c r="V128" s="189">
        <v>272.91000000000003</v>
      </c>
      <c r="W128" s="189">
        <f t="shared" si="62"/>
        <v>975.75000000000023</v>
      </c>
      <c r="X128" s="189">
        <f t="shared" si="63"/>
        <v>23.18</v>
      </c>
      <c r="Y128" s="189">
        <f t="shared" si="64"/>
        <v>21.68</v>
      </c>
      <c r="Z128" s="236">
        <f t="shared" si="65"/>
        <v>23.18</v>
      </c>
      <c r="AA128" s="236">
        <f t="shared" si="66"/>
        <v>22.43</v>
      </c>
      <c r="AB128" s="236">
        <f t="shared" si="67"/>
        <v>23.18</v>
      </c>
      <c r="AC128" s="236">
        <f t="shared" si="68"/>
        <v>22.43</v>
      </c>
      <c r="AD128" s="236">
        <f t="shared" si="69"/>
        <v>23.18</v>
      </c>
      <c r="AE128" s="236">
        <f t="shared" si="70"/>
        <v>23.18</v>
      </c>
      <c r="AF128" s="236">
        <f t="shared" si="71"/>
        <v>22.43</v>
      </c>
      <c r="AG128" s="236">
        <f t="shared" si="72"/>
        <v>23.18</v>
      </c>
      <c r="AH128" s="236"/>
      <c r="AI128" s="236"/>
      <c r="AJ128" s="220">
        <v>1364.4</v>
      </c>
      <c r="AK128" s="214">
        <f t="shared" si="61"/>
        <v>1364.4</v>
      </c>
    </row>
    <row r="129" spans="2:37" s="94" customFormat="1" ht="45" x14ac:dyDescent="0.25">
      <c r="B129" s="197" t="s">
        <v>789</v>
      </c>
      <c r="C129" s="186" t="s">
        <v>683</v>
      </c>
      <c r="D129" s="243" t="s">
        <v>814</v>
      </c>
      <c r="E129" s="198" t="s">
        <v>631</v>
      </c>
      <c r="F129" s="198" t="s">
        <v>815</v>
      </c>
      <c r="G129" s="189">
        <v>1516</v>
      </c>
      <c r="H129" s="189">
        <f t="shared" si="59"/>
        <v>151.6</v>
      </c>
      <c r="I129" s="189">
        <f t="shared" si="60"/>
        <v>1364.4</v>
      </c>
      <c r="J129" s="236">
        <v>0</v>
      </c>
      <c r="K129" s="236">
        <v>0</v>
      </c>
      <c r="L129" s="236">
        <v>0</v>
      </c>
      <c r="M129" s="236">
        <v>0</v>
      </c>
      <c r="N129" s="236">
        <v>0</v>
      </c>
      <c r="O129" s="236">
        <v>0</v>
      </c>
      <c r="P129" s="236">
        <v>0</v>
      </c>
      <c r="Q129" s="236">
        <v>0</v>
      </c>
      <c r="R129" s="236">
        <v>0</v>
      </c>
      <c r="S129" s="189">
        <v>157.02000000000001</v>
      </c>
      <c r="T129" s="189">
        <v>272.91000000000003</v>
      </c>
      <c r="U129" s="189">
        <v>272.91000000000003</v>
      </c>
      <c r="V129" s="189">
        <v>272.91000000000003</v>
      </c>
      <c r="W129" s="189">
        <f t="shared" si="62"/>
        <v>975.75000000000023</v>
      </c>
      <c r="X129" s="189">
        <f t="shared" si="63"/>
        <v>23.18</v>
      </c>
      <c r="Y129" s="189">
        <f t="shared" si="64"/>
        <v>21.68</v>
      </c>
      <c r="Z129" s="236">
        <f t="shared" si="65"/>
        <v>23.18</v>
      </c>
      <c r="AA129" s="236">
        <f t="shared" si="66"/>
        <v>22.43</v>
      </c>
      <c r="AB129" s="236">
        <f t="shared" si="67"/>
        <v>23.18</v>
      </c>
      <c r="AC129" s="236">
        <f t="shared" si="68"/>
        <v>22.43</v>
      </c>
      <c r="AD129" s="236">
        <f t="shared" si="69"/>
        <v>23.18</v>
      </c>
      <c r="AE129" s="236">
        <f t="shared" si="70"/>
        <v>23.18</v>
      </c>
      <c r="AF129" s="236">
        <f t="shared" si="71"/>
        <v>22.43</v>
      </c>
      <c r="AG129" s="236">
        <f t="shared" si="72"/>
        <v>23.18</v>
      </c>
      <c r="AH129" s="236"/>
      <c r="AI129" s="236"/>
      <c r="AJ129" s="220">
        <v>1364.4</v>
      </c>
      <c r="AK129" s="214">
        <f t="shared" si="61"/>
        <v>1364.4</v>
      </c>
    </row>
    <row r="130" spans="2:37" s="94" customFormat="1" ht="45" x14ac:dyDescent="0.25">
      <c r="B130" s="197" t="s">
        <v>789</v>
      </c>
      <c r="C130" s="186" t="s">
        <v>683</v>
      </c>
      <c r="D130" s="243" t="s">
        <v>816</v>
      </c>
      <c r="E130" s="198" t="s">
        <v>238</v>
      </c>
      <c r="F130" s="198" t="s">
        <v>817</v>
      </c>
      <c r="G130" s="189">
        <v>1516</v>
      </c>
      <c r="H130" s="189">
        <f t="shared" si="59"/>
        <v>151.6</v>
      </c>
      <c r="I130" s="189">
        <f t="shared" si="60"/>
        <v>1364.4</v>
      </c>
      <c r="J130" s="236">
        <v>0</v>
      </c>
      <c r="K130" s="236">
        <v>0</v>
      </c>
      <c r="L130" s="236">
        <v>0</v>
      </c>
      <c r="M130" s="236">
        <v>0</v>
      </c>
      <c r="N130" s="236">
        <v>0</v>
      </c>
      <c r="O130" s="236">
        <v>0</v>
      </c>
      <c r="P130" s="236">
        <v>0</v>
      </c>
      <c r="Q130" s="236">
        <v>0</v>
      </c>
      <c r="R130" s="236">
        <v>0</v>
      </c>
      <c r="S130" s="189">
        <v>157.02000000000001</v>
      </c>
      <c r="T130" s="189">
        <v>272.91000000000003</v>
      </c>
      <c r="U130" s="189">
        <v>272.91000000000003</v>
      </c>
      <c r="V130" s="189">
        <v>272.91000000000003</v>
      </c>
      <c r="W130" s="189">
        <f t="shared" si="62"/>
        <v>975.75000000000023</v>
      </c>
      <c r="X130" s="189">
        <f t="shared" si="63"/>
        <v>23.18</v>
      </c>
      <c r="Y130" s="189">
        <f t="shared" si="64"/>
        <v>21.68</v>
      </c>
      <c r="Z130" s="236">
        <f t="shared" si="65"/>
        <v>23.18</v>
      </c>
      <c r="AA130" s="236">
        <f t="shared" si="66"/>
        <v>22.43</v>
      </c>
      <c r="AB130" s="236">
        <f t="shared" si="67"/>
        <v>23.18</v>
      </c>
      <c r="AC130" s="236">
        <f t="shared" si="68"/>
        <v>22.43</v>
      </c>
      <c r="AD130" s="236">
        <f t="shared" si="69"/>
        <v>23.18</v>
      </c>
      <c r="AE130" s="236">
        <f t="shared" si="70"/>
        <v>23.18</v>
      </c>
      <c r="AF130" s="236">
        <f t="shared" si="71"/>
        <v>22.43</v>
      </c>
      <c r="AG130" s="236">
        <f t="shared" si="72"/>
        <v>23.18</v>
      </c>
      <c r="AH130" s="236"/>
      <c r="AI130" s="236"/>
      <c r="AJ130" s="220">
        <v>1364.4</v>
      </c>
      <c r="AK130" s="214">
        <f t="shared" si="61"/>
        <v>1364.4</v>
      </c>
    </row>
    <row r="131" spans="2:37" s="94" customFormat="1" ht="45" x14ac:dyDescent="0.25">
      <c r="B131" s="197" t="s">
        <v>789</v>
      </c>
      <c r="C131" s="186" t="s">
        <v>683</v>
      </c>
      <c r="D131" s="243" t="s">
        <v>818</v>
      </c>
      <c r="E131" s="198" t="s">
        <v>819</v>
      </c>
      <c r="F131" s="198" t="s">
        <v>820</v>
      </c>
      <c r="G131" s="189">
        <v>1516</v>
      </c>
      <c r="H131" s="189">
        <f t="shared" si="59"/>
        <v>151.6</v>
      </c>
      <c r="I131" s="189">
        <f t="shared" si="60"/>
        <v>1364.4</v>
      </c>
      <c r="J131" s="236">
        <v>0</v>
      </c>
      <c r="K131" s="236">
        <v>0</v>
      </c>
      <c r="L131" s="236">
        <v>0</v>
      </c>
      <c r="M131" s="236">
        <v>0</v>
      </c>
      <c r="N131" s="236">
        <v>0</v>
      </c>
      <c r="O131" s="236">
        <v>0</v>
      </c>
      <c r="P131" s="236">
        <v>0</v>
      </c>
      <c r="Q131" s="236">
        <v>0</v>
      </c>
      <c r="R131" s="236">
        <v>0</v>
      </c>
      <c r="S131" s="189">
        <v>157.02000000000001</v>
      </c>
      <c r="T131" s="189">
        <v>272.91000000000003</v>
      </c>
      <c r="U131" s="189">
        <v>272.91000000000003</v>
      </c>
      <c r="V131" s="189">
        <v>272.91000000000003</v>
      </c>
      <c r="W131" s="189">
        <f t="shared" si="62"/>
        <v>975.75000000000023</v>
      </c>
      <c r="X131" s="189">
        <f t="shared" si="63"/>
        <v>23.18</v>
      </c>
      <c r="Y131" s="189">
        <f t="shared" si="64"/>
        <v>21.68</v>
      </c>
      <c r="Z131" s="236">
        <f t="shared" si="65"/>
        <v>23.18</v>
      </c>
      <c r="AA131" s="236">
        <f t="shared" si="66"/>
        <v>22.43</v>
      </c>
      <c r="AB131" s="236">
        <f t="shared" si="67"/>
        <v>23.18</v>
      </c>
      <c r="AC131" s="236">
        <f t="shared" si="68"/>
        <v>22.43</v>
      </c>
      <c r="AD131" s="236">
        <f t="shared" si="69"/>
        <v>23.18</v>
      </c>
      <c r="AE131" s="236">
        <f t="shared" si="70"/>
        <v>23.18</v>
      </c>
      <c r="AF131" s="236">
        <f t="shared" si="71"/>
        <v>22.43</v>
      </c>
      <c r="AG131" s="236">
        <f t="shared" si="72"/>
        <v>23.18</v>
      </c>
      <c r="AH131" s="236"/>
      <c r="AI131" s="236"/>
      <c r="AJ131" s="220">
        <v>1364.4</v>
      </c>
      <c r="AK131" s="214">
        <f t="shared" si="61"/>
        <v>1364.4</v>
      </c>
    </row>
    <row r="132" spans="2:37" s="94" customFormat="1" ht="22.5" x14ac:dyDescent="0.25">
      <c r="B132" s="197" t="s">
        <v>821</v>
      </c>
      <c r="C132" s="186" t="s">
        <v>822</v>
      </c>
      <c r="D132" s="241" t="s">
        <v>823</v>
      </c>
      <c r="E132" s="198" t="s">
        <v>150</v>
      </c>
      <c r="F132" s="198" t="s">
        <v>713</v>
      </c>
      <c r="G132" s="199">
        <v>1238</v>
      </c>
      <c r="H132" s="199">
        <f t="shared" si="59"/>
        <v>123.80000000000001</v>
      </c>
      <c r="I132" s="220">
        <f t="shared" si="60"/>
        <v>1114.2</v>
      </c>
      <c r="J132" s="236"/>
      <c r="K132" s="236"/>
      <c r="L132" s="236"/>
      <c r="M132" s="236"/>
      <c r="N132" s="236"/>
      <c r="O132" s="236"/>
      <c r="P132" s="236"/>
      <c r="Q132" s="236"/>
      <c r="R132" s="236"/>
      <c r="S132" s="189"/>
      <c r="T132" s="189"/>
      <c r="U132" s="189"/>
      <c r="V132" s="189"/>
      <c r="W132" s="189"/>
      <c r="X132" s="189"/>
      <c r="Y132" s="189"/>
      <c r="Z132" s="236"/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20">
        <v>1114.2</v>
      </c>
      <c r="AK132" s="214">
        <f t="shared" si="61"/>
        <v>1114.2</v>
      </c>
    </row>
    <row r="133" spans="2:37" s="94" customFormat="1" ht="56.25" x14ac:dyDescent="0.25">
      <c r="B133" s="197" t="s">
        <v>824</v>
      </c>
      <c r="C133" s="186" t="s">
        <v>683</v>
      </c>
      <c r="D133" s="242" t="s">
        <v>825</v>
      </c>
      <c r="E133" s="198" t="s">
        <v>150</v>
      </c>
      <c r="F133" s="198" t="s">
        <v>826</v>
      </c>
      <c r="G133" s="199">
        <v>1843.39</v>
      </c>
      <c r="H133" s="199">
        <f t="shared" si="59"/>
        <v>184.33900000000003</v>
      </c>
      <c r="I133" s="200">
        <f>(G133*0.9)</f>
        <v>1659.0510000000002</v>
      </c>
      <c r="J133" s="236"/>
      <c r="K133" s="236"/>
      <c r="L133" s="236"/>
      <c r="M133" s="236"/>
      <c r="N133" s="236"/>
      <c r="O133" s="236"/>
      <c r="P133" s="236"/>
      <c r="Q133" s="236"/>
      <c r="R133" s="236"/>
      <c r="S133" s="189"/>
      <c r="T133" s="189"/>
      <c r="U133" s="189"/>
      <c r="V133" s="189"/>
      <c r="W133" s="189"/>
      <c r="X133" s="189"/>
      <c r="Y133" s="189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6"/>
      <c r="AJ133" s="220">
        <v>1659.05</v>
      </c>
      <c r="AK133" s="214">
        <f t="shared" si="61"/>
        <v>1659.05</v>
      </c>
    </row>
    <row r="134" spans="2:37" s="94" customFormat="1" ht="56.25" x14ac:dyDescent="0.25">
      <c r="B134" s="197" t="s">
        <v>824</v>
      </c>
      <c r="C134" s="186" t="s">
        <v>683</v>
      </c>
      <c r="D134" s="242" t="s">
        <v>827</v>
      </c>
      <c r="E134" s="198" t="s">
        <v>150</v>
      </c>
      <c r="F134" s="198" t="s">
        <v>828</v>
      </c>
      <c r="G134" s="199">
        <v>1843.39</v>
      </c>
      <c r="H134" s="199">
        <f>(G134*0.1)</f>
        <v>184.33900000000003</v>
      </c>
      <c r="I134" s="200">
        <f t="shared" ref="I134:I154" si="73">(G134*0.9)</f>
        <v>1659.0510000000002</v>
      </c>
      <c r="J134" s="236"/>
      <c r="K134" s="236"/>
      <c r="L134" s="236"/>
      <c r="M134" s="236"/>
      <c r="N134" s="236"/>
      <c r="O134" s="236"/>
      <c r="P134" s="236"/>
      <c r="Q134" s="236"/>
      <c r="R134" s="236"/>
      <c r="S134" s="189"/>
      <c r="T134" s="189"/>
      <c r="U134" s="189"/>
      <c r="V134" s="189"/>
      <c r="W134" s="189"/>
      <c r="X134" s="189"/>
      <c r="Y134" s="189"/>
      <c r="Z134" s="236"/>
      <c r="AA134" s="236"/>
      <c r="AB134" s="236"/>
      <c r="AC134" s="236"/>
      <c r="AD134" s="236"/>
      <c r="AE134" s="236"/>
      <c r="AF134" s="236"/>
      <c r="AG134" s="236"/>
      <c r="AH134" s="236"/>
      <c r="AI134" s="236"/>
      <c r="AJ134" s="220">
        <v>1659.05</v>
      </c>
      <c r="AK134" s="214">
        <f t="shared" si="61"/>
        <v>1659.05</v>
      </c>
    </row>
    <row r="135" spans="2:37" s="94" customFormat="1" ht="56.25" x14ac:dyDescent="0.25">
      <c r="B135" s="197" t="s">
        <v>522</v>
      </c>
      <c r="C135" s="186" t="s">
        <v>829</v>
      </c>
      <c r="D135" s="242" t="s">
        <v>830</v>
      </c>
      <c r="E135" s="198" t="s">
        <v>150</v>
      </c>
      <c r="F135" s="198" t="s">
        <v>831</v>
      </c>
      <c r="G135" s="199">
        <v>16981.810000000001</v>
      </c>
      <c r="H135" s="199">
        <f>(G135*0.1)</f>
        <v>1698.1810000000003</v>
      </c>
      <c r="I135" s="200">
        <f t="shared" si="73"/>
        <v>15283.629000000001</v>
      </c>
      <c r="J135" s="236"/>
      <c r="K135" s="236"/>
      <c r="L135" s="236"/>
      <c r="M135" s="236"/>
      <c r="N135" s="236"/>
      <c r="O135" s="236"/>
      <c r="P135" s="236"/>
      <c r="Q135" s="236"/>
      <c r="R135" s="236"/>
      <c r="S135" s="189"/>
      <c r="T135" s="189"/>
      <c r="U135" s="189"/>
      <c r="V135" s="189"/>
      <c r="W135" s="189"/>
      <c r="X135" s="189"/>
      <c r="Y135" s="189"/>
      <c r="Z135" s="236"/>
      <c r="AA135" s="236"/>
      <c r="AB135" s="236"/>
      <c r="AC135" s="199">
        <v>820.71</v>
      </c>
      <c r="AD135" s="199">
        <v>3056.72</v>
      </c>
      <c r="AE135" s="199">
        <v>3056.72</v>
      </c>
      <c r="AF135" s="199">
        <v>3065.09</v>
      </c>
      <c r="AG135" s="199">
        <v>3056.72</v>
      </c>
      <c r="AH135" s="199">
        <v>2227.67</v>
      </c>
      <c r="AI135" s="199"/>
      <c r="AJ135" s="214">
        <f>SUM(AC135:AH135)</f>
        <v>15283.63</v>
      </c>
      <c r="AK135" s="220">
        <f>SUM(AJ135)</f>
        <v>15283.63</v>
      </c>
    </row>
    <row r="136" spans="2:37" s="94" customFormat="1" ht="22.5" x14ac:dyDescent="0.25">
      <c r="B136" s="197" t="s">
        <v>832</v>
      </c>
      <c r="C136" s="186" t="s">
        <v>833</v>
      </c>
      <c r="D136" s="242" t="s">
        <v>834</v>
      </c>
      <c r="E136" s="198" t="s">
        <v>150</v>
      </c>
      <c r="F136" s="198" t="s">
        <v>835</v>
      </c>
      <c r="G136" s="199">
        <v>3975</v>
      </c>
      <c r="H136" s="199">
        <f t="shared" ref="H136:H154" si="74">(G136*0.1)</f>
        <v>397.5</v>
      </c>
      <c r="I136" s="200">
        <f t="shared" si="73"/>
        <v>3577.5</v>
      </c>
      <c r="J136" s="236"/>
      <c r="K136" s="236"/>
      <c r="L136" s="236"/>
      <c r="M136" s="236"/>
      <c r="N136" s="236"/>
      <c r="O136" s="236"/>
      <c r="P136" s="236"/>
      <c r="Q136" s="236"/>
      <c r="R136" s="236"/>
      <c r="S136" s="189"/>
      <c r="T136" s="189"/>
      <c r="U136" s="189"/>
      <c r="V136" s="189"/>
      <c r="W136" s="189"/>
      <c r="X136" s="189"/>
      <c r="Y136" s="189"/>
      <c r="Z136" s="236"/>
      <c r="AA136" s="236"/>
      <c r="AB136" s="236"/>
      <c r="AC136" s="199">
        <v>180.35</v>
      </c>
      <c r="AD136" s="199">
        <v>715.52</v>
      </c>
      <c r="AE136" s="199">
        <v>715.52</v>
      </c>
      <c r="AF136" s="199">
        <v>717.48</v>
      </c>
      <c r="AG136" s="199">
        <v>715.52</v>
      </c>
      <c r="AH136" s="199">
        <v>533.11</v>
      </c>
      <c r="AI136" s="199"/>
      <c r="AJ136" s="214">
        <f>SUM(AC136:AH136)</f>
        <v>3577.5</v>
      </c>
      <c r="AK136" s="220">
        <f>SUM(AJ136)</f>
        <v>3577.5</v>
      </c>
    </row>
    <row r="137" spans="2:37" s="94" customFormat="1" ht="45" x14ac:dyDescent="0.25">
      <c r="B137" s="197" t="s">
        <v>529</v>
      </c>
      <c r="C137" s="186" t="s">
        <v>683</v>
      </c>
      <c r="D137" s="242" t="s">
        <v>836</v>
      </c>
      <c r="E137" s="198" t="s">
        <v>257</v>
      </c>
      <c r="F137" s="198" t="s">
        <v>837</v>
      </c>
      <c r="G137" s="199">
        <v>1725.4</v>
      </c>
      <c r="H137" s="199">
        <f t="shared" si="74"/>
        <v>172.54000000000002</v>
      </c>
      <c r="I137" s="200">
        <f t="shared" si="73"/>
        <v>1552.8600000000001</v>
      </c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>
        <v>307.19</v>
      </c>
      <c r="V137" s="199">
        <v>310.60000000000002</v>
      </c>
      <c r="W137" s="199">
        <f t="shared" ref="W137:W147" si="75">O137+P137+Q137+R137+S137+T137+U137+V137</f>
        <v>617.79</v>
      </c>
      <c r="X137" s="199">
        <f t="shared" ref="X137:X147" si="76">ROUND((I137/5/365*31),2)</f>
        <v>26.38</v>
      </c>
      <c r="Y137" s="199">
        <f t="shared" ref="Y137:Y147" si="77">ROUND((I137/5/365*29),2)</f>
        <v>24.68</v>
      </c>
      <c r="Z137" s="220">
        <f t="shared" ref="Z137:Z147" si="78">ROUND((I137/5/365*31),2)</f>
        <v>26.38</v>
      </c>
      <c r="AA137" s="220">
        <f t="shared" ref="AA137:AA147" si="79">ROUND((I137/5/365*30),2)</f>
        <v>25.53</v>
      </c>
      <c r="AB137" s="220">
        <f t="shared" ref="AB137:AB147" si="80">ROUND((I137/5/365*31),2)</f>
        <v>26.38</v>
      </c>
      <c r="AC137" s="220">
        <f t="shared" ref="AC137:AC147" si="81">ROUND((I137/5/365*30),2)</f>
        <v>25.53</v>
      </c>
      <c r="AD137" s="220">
        <f t="shared" ref="AD137:AD147" si="82">ROUND((I137/5/365*31),2)</f>
        <v>26.38</v>
      </c>
      <c r="AE137" s="220">
        <f t="shared" ref="AE137:AE147" si="83">ROUND((I137/5/365*31),2)</f>
        <v>26.38</v>
      </c>
      <c r="AF137" s="220">
        <f t="shared" ref="AF137:AF147" si="84">ROUND((I137/5/365*30),2)</f>
        <v>25.53</v>
      </c>
      <c r="AG137" s="220">
        <f t="shared" ref="AG137:AG147" si="85">ROUND((I137/5/365*31),2)</f>
        <v>26.38</v>
      </c>
      <c r="AH137" s="220">
        <f t="shared" ref="AH137:AH147" si="86">ROUND((I137/5/365*30),2)</f>
        <v>25.53</v>
      </c>
      <c r="AI137" s="220"/>
      <c r="AJ137" s="214">
        <v>1552.86</v>
      </c>
      <c r="AK137" s="214">
        <v>1552.86</v>
      </c>
    </row>
    <row r="138" spans="2:37" s="94" customFormat="1" ht="45" x14ac:dyDescent="0.25">
      <c r="B138" s="197" t="s">
        <v>529</v>
      </c>
      <c r="C138" s="186" t="s">
        <v>683</v>
      </c>
      <c r="D138" s="242" t="s">
        <v>838</v>
      </c>
      <c r="E138" s="198" t="s">
        <v>238</v>
      </c>
      <c r="F138" s="198" t="s">
        <v>839</v>
      </c>
      <c r="G138" s="199">
        <v>1725.4</v>
      </c>
      <c r="H138" s="199">
        <f t="shared" si="74"/>
        <v>172.54000000000002</v>
      </c>
      <c r="I138" s="200">
        <f t="shared" si="73"/>
        <v>1552.8600000000001</v>
      </c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>
        <v>307.19</v>
      </c>
      <c r="V138" s="199">
        <v>310.60000000000002</v>
      </c>
      <c r="W138" s="199">
        <f t="shared" si="75"/>
        <v>617.79</v>
      </c>
      <c r="X138" s="199">
        <f t="shared" si="76"/>
        <v>26.38</v>
      </c>
      <c r="Y138" s="199">
        <f t="shared" si="77"/>
        <v>24.68</v>
      </c>
      <c r="Z138" s="220">
        <f t="shared" si="78"/>
        <v>26.38</v>
      </c>
      <c r="AA138" s="220">
        <f t="shared" si="79"/>
        <v>25.53</v>
      </c>
      <c r="AB138" s="220">
        <f t="shared" si="80"/>
        <v>26.38</v>
      </c>
      <c r="AC138" s="220">
        <f t="shared" si="81"/>
        <v>25.53</v>
      </c>
      <c r="AD138" s="220">
        <f t="shared" si="82"/>
        <v>26.38</v>
      </c>
      <c r="AE138" s="220">
        <f t="shared" si="83"/>
        <v>26.38</v>
      </c>
      <c r="AF138" s="220">
        <f t="shared" si="84"/>
        <v>25.53</v>
      </c>
      <c r="AG138" s="220">
        <f t="shared" si="85"/>
        <v>26.38</v>
      </c>
      <c r="AH138" s="220">
        <f t="shared" si="86"/>
        <v>25.53</v>
      </c>
      <c r="AI138" s="220"/>
      <c r="AJ138" s="214">
        <v>1552.86</v>
      </c>
      <c r="AK138" s="214">
        <v>1552.86</v>
      </c>
    </row>
    <row r="139" spans="2:37" s="94" customFormat="1" ht="45" x14ac:dyDescent="0.25">
      <c r="B139" s="197" t="s">
        <v>529</v>
      </c>
      <c r="C139" s="186" t="s">
        <v>683</v>
      </c>
      <c r="D139" s="242" t="s">
        <v>840</v>
      </c>
      <c r="E139" s="198" t="s">
        <v>545</v>
      </c>
      <c r="F139" s="198" t="s">
        <v>841</v>
      </c>
      <c r="G139" s="199">
        <v>1725.4</v>
      </c>
      <c r="H139" s="199">
        <f t="shared" si="74"/>
        <v>172.54000000000002</v>
      </c>
      <c r="I139" s="200">
        <f t="shared" si="73"/>
        <v>1552.8600000000001</v>
      </c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>
        <v>307.19</v>
      </c>
      <c r="V139" s="199">
        <v>310.60000000000002</v>
      </c>
      <c r="W139" s="199">
        <f t="shared" si="75"/>
        <v>617.79</v>
      </c>
      <c r="X139" s="199">
        <f t="shared" si="76"/>
        <v>26.38</v>
      </c>
      <c r="Y139" s="199">
        <f t="shared" si="77"/>
        <v>24.68</v>
      </c>
      <c r="Z139" s="220">
        <f t="shared" si="78"/>
        <v>26.38</v>
      </c>
      <c r="AA139" s="220">
        <f t="shared" si="79"/>
        <v>25.53</v>
      </c>
      <c r="AB139" s="220">
        <f t="shared" si="80"/>
        <v>26.38</v>
      </c>
      <c r="AC139" s="220">
        <f t="shared" si="81"/>
        <v>25.53</v>
      </c>
      <c r="AD139" s="220">
        <f t="shared" si="82"/>
        <v>26.38</v>
      </c>
      <c r="AE139" s="220">
        <f t="shared" si="83"/>
        <v>26.38</v>
      </c>
      <c r="AF139" s="220">
        <f t="shared" si="84"/>
        <v>25.53</v>
      </c>
      <c r="AG139" s="220">
        <f t="shared" si="85"/>
        <v>26.38</v>
      </c>
      <c r="AH139" s="220">
        <f t="shared" si="86"/>
        <v>25.53</v>
      </c>
      <c r="AI139" s="220"/>
      <c r="AJ139" s="214">
        <v>1552.86</v>
      </c>
      <c r="AK139" s="214">
        <v>1552.86</v>
      </c>
    </row>
    <row r="140" spans="2:37" s="94" customFormat="1" ht="45" x14ac:dyDescent="0.25">
      <c r="B140" s="197" t="s">
        <v>529</v>
      </c>
      <c r="C140" s="186" t="s">
        <v>683</v>
      </c>
      <c r="D140" s="242" t="s">
        <v>842</v>
      </c>
      <c r="E140" s="198" t="s">
        <v>132</v>
      </c>
      <c r="F140" s="198" t="s">
        <v>843</v>
      </c>
      <c r="G140" s="199">
        <v>1725.4</v>
      </c>
      <c r="H140" s="199">
        <f t="shared" si="74"/>
        <v>172.54000000000002</v>
      </c>
      <c r="I140" s="200">
        <f t="shared" si="73"/>
        <v>1552.8600000000001</v>
      </c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>
        <v>307.19</v>
      </c>
      <c r="V140" s="199">
        <v>310.60000000000002</v>
      </c>
      <c r="W140" s="199">
        <f t="shared" si="75"/>
        <v>617.79</v>
      </c>
      <c r="X140" s="199">
        <f t="shared" si="76"/>
        <v>26.38</v>
      </c>
      <c r="Y140" s="199">
        <f t="shared" si="77"/>
        <v>24.68</v>
      </c>
      <c r="Z140" s="220">
        <f t="shared" si="78"/>
        <v>26.38</v>
      </c>
      <c r="AA140" s="220">
        <f t="shared" si="79"/>
        <v>25.53</v>
      </c>
      <c r="AB140" s="220">
        <f t="shared" si="80"/>
        <v>26.38</v>
      </c>
      <c r="AC140" s="220">
        <f t="shared" si="81"/>
        <v>25.53</v>
      </c>
      <c r="AD140" s="220">
        <f t="shared" si="82"/>
        <v>26.38</v>
      </c>
      <c r="AE140" s="220">
        <f t="shared" si="83"/>
        <v>26.38</v>
      </c>
      <c r="AF140" s="220">
        <f t="shared" si="84"/>
        <v>25.53</v>
      </c>
      <c r="AG140" s="220">
        <f t="shared" si="85"/>
        <v>26.38</v>
      </c>
      <c r="AH140" s="220">
        <f t="shared" si="86"/>
        <v>25.53</v>
      </c>
      <c r="AI140" s="220"/>
      <c r="AJ140" s="214">
        <v>1552.86</v>
      </c>
      <c r="AK140" s="214">
        <v>1552.86</v>
      </c>
    </row>
    <row r="141" spans="2:37" s="94" customFormat="1" ht="45" x14ac:dyDescent="0.25">
      <c r="B141" s="197" t="s">
        <v>529</v>
      </c>
      <c r="C141" s="186" t="s">
        <v>683</v>
      </c>
      <c r="D141" s="242" t="s">
        <v>844</v>
      </c>
      <c r="E141" s="198" t="s">
        <v>150</v>
      </c>
      <c r="F141" s="198" t="s">
        <v>845</v>
      </c>
      <c r="G141" s="199">
        <v>1725.4</v>
      </c>
      <c r="H141" s="199">
        <f t="shared" si="74"/>
        <v>172.54000000000002</v>
      </c>
      <c r="I141" s="200">
        <f t="shared" si="73"/>
        <v>1552.8600000000001</v>
      </c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>
        <v>307.19</v>
      </c>
      <c r="V141" s="199">
        <v>310.60000000000002</v>
      </c>
      <c r="W141" s="199">
        <f t="shared" si="75"/>
        <v>617.79</v>
      </c>
      <c r="X141" s="199">
        <f t="shared" si="76"/>
        <v>26.38</v>
      </c>
      <c r="Y141" s="199">
        <f t="shared" si="77"/>
        <v>24.68</v>
      </c>
      <c r="Z141" s="220">
        <f t="shared" si="78"/>
        <v>26.38</v>
      </c>
      <c r="AA141" s="220">
        <f t="shared" si="79"/>
        <v>25.53</v>
      </c>
      <c r="AB141" s="220">
        <f t="shared" si="80"/>
        <v>26.38</v>
      </c>
      <c r="AC141" s="220">
        <f t="shared" si="81"/>
        <v>25.53</v>
      </c>
      <c r="AD141" s="220">
        <f t="shared" si="82"/>
        <v>26.38</v>
      </c>
      <c r="AE141" s="220">
        <f t="shared" si="83"/>
        <v>26.38</v>
      </c>
      <c r="AF141" s="220">
        <f t="shared" si="84"/>
        <v>25.53</v>
      </c>
      <c r="AG141" s="220">
        <f t="shared" si="85"/>
        <v>26.38</v>
      </c>
      <c r="AH141" s="220">
        <f t="shared" si="86"/>
        <v>25.53</v>
      </c>
      <c r="AI141" s="220"/>
      <c r="AJ141" s="214">
        <v>1552.86</v>
      </c>
      <c r="AK141" s="214">
        <v>1552.86</v>
      </c>
    </row>
    <row r="142" spans="2:37" s="94" customFormat="1" ht="22.5" x14ac:dyDescent="0.25">
      <c r="B142" s="197" t="s">
        <v>529</v>
      </c>
      <c r="C142" s="186" t="s">
        <v>846</v>
      </c>
      <c r="D142" s="242" t="s">
        <v>847</v>
      </c>
      <c r="E142" s="198" t="s">
        <v>211</v>
      </c>
      <c r="F142" s="198" t="s">
        <v>848</v>
      </c>
      <c r="G142" s="199">
        <v>782</v>
      </c>
      <c r="H142" s="199">
        <f t="shared" si="74"/>
        <v>78.2</v>
      </c>
      <c r="I142" s="200">
        <f t="shared" si="73"/>
        <v>703.80000000000007</v>
      </c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>
        <v>139.19</v>
      </c>
      <c r="V142" s="199">
        <v>140.72999999999999</v>
      </c>
      <c r="W142" s="199">
        <f t="shared" si="75"/>
        <v>279.91999999999996</v>
      </c>
      <c r="X142" s="199">
        <f t="shared" si="76"/>
        <v>11.95</v>
      </c>
      <c r="Y142" s="199">
        <f t="shared" si="77"/>
        <v>11.18</v>
      </c>
      <c r="Z142" s="220">
        <f t="shared" si="78"/>
        <v>11.95</v>
      </c>
      <c r="AA142" s="220">
        <f t="shared" si="79"/>
        <v>11.57</v>
      </c>
      <c r="AB142" s="220">
        <f t="shared" si="80"/>
        <v>11.95</v>
      </c>
      <c r="AC142" s="220">
        <f t="shared" si="81"/>
        <v>11.57</v>
      </c>
      <c r="AD142" s="220">
        <f t="shared" si="82"/>
        <v>11.95</v>
      </c>
      <c r="AE142" s="220">
        <f t="shared" si="83"/>
        <v>11.95</v>
      </c>
      <c r="AF142" s="220">
        <f t="shared" si="84"/>
        <v>11.57</v>
      </c>
      <c r="AG142" s="220">
        <f t="shared" si="85"/>
        <v>11.95</v>
      </c>
      <c r="AH142" s="220">
        <f t="shared" si="86"/>
        <v>11.57</v>
      </c>
      <c r="AI142" s="220"/>
      <c r="AJ142" s="220">
        <v>703.8</v>
      </c>
      <c r="AK142" s="220">
        <v>703.8</v>
      </c>
    </row>
    <row r="143" spans="2:37" s="94" customFormat="1" ht="22.5" x14ac:dyDescent="0.25">
      <c r="B143" s="197" t="s">
        <v>529</v>
      </c>
      <c r="C143" s="186" t="s">
        <v>849</v>
      </c>
      <c r="D143" s="242" t="s">
        <v>850</v>
      </c>
      <c r="E143" s="198" t="s">
        <v>211</v>
      </c>
      <c r="F143" s="198" t="s">
        <v>851</v>
      </c>
      <c r="G143" s="199">
        <v>782</v>
      </c>
      <c r="H143" s="199">
        <f t="shared" si="74"/>
        <v>78.2</v>
      </c>
      <c r="I143" s="200">
        <f t="shared" si="73"/>
        <v>703.80000000000007</v>
      </c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>
        <v>139.19</v>
      </c>
      <c r="V143" s="199">
        <v>140.72999999999999</v>
      </c>
      <c r="W143" s="199">
        <f t="shared" si="75"/>
        <v>279.91999999999996</v>
      </c>
      <c r="X143" s="199">
        <f t="shared" si="76"/>
        <v>11.95</v>
      </c>
      <c r="Y143" s="199">
        <f t="shared" si="77"/>
        <v>11.18</v>
      </c>
      <c r="Z143" s="220">
        <f t="shared" si="78"/>
        <v>11.95</v>
      </c>
      <c r="AA143" s="220">
        <f t="shared" si="79"/>
        <v>11.57</v>
      </c>
      <c r="AB143" s="220">
        <f t="shared" si="80"/>
        <v>11.95</v>
      </c>
      <c r="AC143" s="220">
        <f t="shared" si="81"/>
        <v>11.57</v>
      </c>
      <c r="AD143" s="220">
        <f t="shared" si="82"/>
        <v>11.95</v>
      </c>
      <c r="AE143" s="220">
        <f t="shared" si="83"/>
        <v>11.95</v>
      </c>
      <c r="AF143" s="220">
        <f t="shared" si="84"/>
        <v>11.57</v>
      </c>
      <c r="AG143" s="220">
        <f t="shared" si="85"/>
        <v>11.95</v>
      </c>
      <c r="AH143" s="220">
        <f t="shared" si="86"/>
        <v>11.57</v>
      </c>
      <c r="AI143" s="220"/>
      <c r="AJ143" s="220">
        <v>703.8</v>
      </c>
      <c r="AK143" s="220">
        <v>703.8</v>
      </c>
    </row>
    <row r="144" spans="2:37" s="94" customFormat="1" ht="22.5" x14ac:dyDescent="0.25">
      <c r="B144" s="197" t="s">
        <v>529</v>
      </c>
      <c r="C144" s="186" t="s">
        <v>849</v>
      </c>
      <c r="D144" s="242" t="s">
        <v>852</v>
      </c>
      <c r="E144" s="198" t="s">
        <v>195</v>
      </c>
      <c r="F144" s="198" t="s">
        <v>853</v>
      </c>
      <c r="G144" s="199">
        <v>782</v>
      </c>
      <c r="H144" s="199">
        <f t="shared" si="74"/>
        <v>78.2</v>
      </c>
      <c r="I144" s="200">
        <f t="shared" si="73"/>
        <v>703.80000000000007</v>
      </c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>
        <v>139.19</v>
      </c>
      <c r="V144" s="199">
        <v>140.72999999999999</v>
      </c>
      <c r="W144" s="199">
        <f t="shared" si="75"/>
        <v>279.91999999999996</v>
      </c>
      <c r="X144" s="199">
        <f t="shared" si="76"/>
        <v>11.95</v>
      </c>
      <c r="Y144" s="199">
        <f t="shared" si="77"/>
        <v>11.18</v>
      </c>
      <c r="Z144" s="220">
        <f t="shared" si="78"/>
        <v>11.95</v>
      </c>
      <c r="AA144" s="220">
        <f t="shared" si="79"/>
        <v>11.57</v>
      </c>
      <c r="AB144" s="220">
        <f t="shared" si="80"/>
        <v>11.95</v>
      </c>
      <c r="AC144" s="220">
        <f t="shared" si="81"/>
        <v>11.57</v>
      </c>
      <c r="AD144" s="220">
        <f t="shared" si="82"/>
        <v>11.95</v>
      </c>
      <c r="AE144" s="220">
        <f t="shared" si="83"/>
        <v>11.95</v>
      </c>
      <c r="AF144" s="220">
        <f t="shared" si="84"/>
        <v>11.57</v>
      </c>
      <c r="AG144" s="220">
        <f t="shared" si="85"/>
        <v>11.95</v>
      </c>
      <c r="AH144" s="220">
        <f t="shared" si="86"/>
        <v>11.57</v>
      </c>
      <c r="AI144" s="220"/>
      <c r="AJ144" s="220">
        <v>703.8</v>
      </c>
      <c r="AK144" s="220">
        <v>703.8</v>
      </c>
    </row>
    <row r="145" spans="2:37" s="94" customFormat="1" ht="22.5" x14ac:dyDescent="0.25">
      <c r="B145" s="197" t="s">
        <v>529</v>
      </c>
      <c r="C145" s="186" t="s">
        <v>849</v>
      </c>
      <c r="D145" s="242" t="s">
        <v>854</v>
      </c>
      <c r="E145" s="198" t="s">
        <v>132</v>
      </c>
      <c r="F145" s="198" t="s">
        <v>855</v>
      </c>
      <c r="G145" s="199">
        <v>782</v>
      </c>
      <c r="H145" s="199">
        <f t="shared" si="74"/>
        <v>78.2</v>
      </c>
      <c r="I145" s="200">
        <f t="shared" si="73"/>
        <v>703.80000000000007</v>
      </c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>
        <v>139.19</v>
      </c>
      <c r="V145" s="199">
        <v>140.72999999999999</v>
      </c>
      <c r="W145" s="199">
        <f t="shared" si="75"/>
        <v>279.91999999999996</v>
      </c>
      <c r="X145" s="199">
        <f t="shared" si="76"/>
        <v>11.95</v>
      </c>
      <c r="Y145" s="199">
        <f t="shared" si="77"/>
        <v>11.18</v>
      </c>
      <c r="Z145" s="220">
        <f t="shared" si="78"/>
        <v>11.95</v>
      </c>
      <c r="AA145" s="220">
        <f t="shared" si="79"/>
        <v>11.57</v>
      </c>
      <c r="AB145" s="220">
        <f t="shared" si="80"/>
        <v>11.95</v>
      </c>
      <c r="AC145" s="220">
        <f t="shared" si="81"/>
        <v>11.57</v>
      </c>
      <c r="AD145" s="220">
        <f t="shared" si="82"/>
        <v>11.95</v>
      </c>
      <c r="AE145" s="220">
        <f t="shared" si="83"/>
        <v>11.95</v>
      </c>
      <c r="AF145" s="220">
        <f t="shared" si="84"/>
        <v>11.57</v>
      </c>
      <c r="AG145" s="220">
        <f t="shared" si="85"/>
        <v>11.95</v>
      </c>
      <c r="AH145" s="220">
        <f t="shared" si="86"/>
        <v>11.57</v>
      </c>
      <c r="AI145" s="220"/>
      <c r="AJ145" s="220">
        <v>703.8</v>
      </c>
      <c r="AK145" s="220">
        <v>703.8</v>
      </c>
    </row>
    <row r="146" spans="2:37" s="94" customFormat="1" ht="22.5" x14ac:dyDescent="0.25">
      <c r="B146" s="197" t="s">
        <v>529</v>
      </c>
      <c r="C146" s="186" t="s">
        <v>846</v>
      </c>
      <c r="D146" s="242" t="s">
        <v>856</v>
      </c>
      <c r="E146" s="198" t="s">
        <v>244</v>
      </c>
      <c r="F146" s="198" t="s">
        <v>857</v>
      </c>
      <c r="G146" s="199">
        <v>782</v>
      </c>
      <c r="H146" s="199">
        <f t="shared" si="74"/>
        <v>78.2</v>
      </c>
      <c r="I146" s="200">
        <f t="shared" si="73"/>
        <v>703.80000000000007</v>
      </c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>
        <v>139.19</v>
      </c>
      <c r="V146" s="199">
        <v>140.72999999999999</v>
      </c>
      <c r="W146" s="199">
        <f t="shared" si="75"/>
        <v>279.91999999999996</v>
      </c>
      <c r="X146" s="199">
        <f t="shared" si="76"/>
        <v>11.95</v>
      </c>
      <c r="Y146" s="199">
        <f t="shared" si="77"/>
        <v>11.18</v>
      </c>
      <c r="Z146" s="220">
        <f t="shared" si="78"/>
        <v>11.95</v>
      </c>
      <c r="AA146" s="220">
        <f t="shared" si="79"/>
        <v>11.57</v>
      </c>
      <c r="AB146" s="220">
        <f t="shared" si="80"/>
        <v>11.95</v>
      </c>
      <c r="AC146" s="220">
        <f t="shared" si="81"/>
        <v>11.57</v>
      </c>
      <c r="AD146" s="220">
        <f t="shared" si="82"/>
        <v>11.95</v>
      </c>
      <c r="AE146" s="220">
        <f t="shared" si="83"/>
        <v>11.95</v>
      </c>
      <c r="AF146" s="220">
        <f t="shared" si="84"/>
        <v>11.57</v>
      </c>
      <c r="AG146" s="220">
        <f t="shared" si="85"/>
        <v>11.95</v>
      </c>
      <c r="AH146" s="220">
        <f t="shared" si="86"/>
        <v>11.57</v>
      </c>
      <c r="AI146" s="220"/>
      <c r="AJ146" s="220">
        <v>703.8</v>
      </c>
      <c r="AK146" s="220">
        <v>703.8</v>
      </c>
    </row>
    <row r="147" spans="2:37" s="94" customFormat="1" ht="22.5" x14ac:dyDescent="0.25">
      <c r="B147" s="197" t="s">
        <v>858</v>
      </c>
      <c r="C147" s="186" t="s">
        <v>859</v>
      </c>
      <c r="D147" s="242" t="s">
        <v>860</v>
      </c>
      <c r="E147" s="198" t="s">
        <v>150</v>
      </c>
      <c r="F147" s="198" t="s">
        <v>861</v>
      </c>
      <c r="G147" s="199">
        <v>1033.95</v>
      </c>
      <c r="H147" s="199">
        <f t="shared" si="74"/>
        <v>103.39500000000001</v>
      </c>
      <c r="I147" s="200">
        <f t="shared" si="73"/>
        <v>930.55500000000006</v>
      </c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>
        <v>115.77</v>
      </c>
      <c r="V147" s="199">
        <v>186.15</v>
      </c>
      <c r="W147" s="199">
        <f t="shared" si="75"/>
        <v>301.92</v>
      </c>
      <c r="X147" s="199">
        <f t="shared" si="76"/>
        <v>15.81</v>
      </c>
      <c r="Y147" s="199">
        <f t="shared" si="77"/>
        <v>14.79</v>
      </c>
      <c r="Z147" s="220">
        <f t="shared" si="78"/>
        <v>15.81</v>
      </c>
      <c r="AA147" s="220">
        <f t="shared" si="79"/>
        <v>15.3</v>
      </c>
      <c r="AB147" s="220">
        <f t="shared" si="80"/>
        <v>15.81</v>
      </c>
      <c r="AC147" s="220">
        <f t="shared" si="81"/>
        <v>15.3</v>
      </c>
      <c r="AD147" s="220">
        <f t="shared" si="82"/>
        <v>15.81</v>
      </c>
      <c r="AE147" s="220">
        <f t="shared" si="83"/>
        <v>15.81</v>
      </c>
      <c r="AF147" s="220">
        <f t="shared" si="84"/>
        <v>15.3</v>
      </c>
      <c r="AG147" s="220">
        <f t="shared" si="85"/>
        <v>15.81</v>
      </c>
      <c r="AH147" s="220">
        <f t="shared" si="86"/>
        <v>15.3</v>
      </c>
      <c r="AI147" s="220"/>
      <c r="AJ147" s="220">
        <v>930.56</v>
      </c>
      <c r="AK147" s="199">
        <v>930.56</v>
      </c>
    </row>
    <row r="148" spans="2:37" s="94" customFormat="1" ht="90" x14ac:dyDescent="0.25">
      <c r="B148" s="197" t="s">
        <v>862</v>
      </c>
      <c r="C148" s="186" t="s">
        <v>863</v>
      </c>
      <c r="D148" s="242" t="s">
        <v>864</v>
      </c>
      <c r="E148" s="198" t="s">
        <v>150</v>
      </c>
      <c r="F148" s="198" t="s">
        <v>865</v>
      </c>
      <c r="G148" s="199">
        <v>2380.0700000000002</v>
      </c>
      <c r="H148" s="199">
        <f t="shared" si="74"/>
        <v>238.00700000000003</v>
      </c>
      <c r="I148" s="200">
        <f t="shared" si="73"/>
        <v>2142.0630000000001</v>
      </c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  <c r="AJ148" s="220">
        <v>2142.06</v>
      </c>
      <c r="AK148" s="200">
        <f t="shared" ref="AK148:AK149" si="87">ROUND((I148+J148+K148+L148+M148+N148+O148+P148+Q148+R148+S148+T148+U148),2)</f>
        <v>2142.06</v>
      </c>
    </row>
    <row r="149" spans="2:37" s="94" customFormat="1" ht="101.25" x14ac:dyDescent="0.25">
      <c r="B149" s="197" t="s">
        <v>862</v>
      </c>
      <c r="C149" s="186" t="s">
        <v>863</v>
      </c>
      <c r="D149" s="242" t="s">
        <v>866</v>
      </c>
      <c r="E149" s="198" t="s">
        <v>150</v>
      </c>
      <c r="F149" s="198" t="s">
        <v>867</v>
      </c>
      <c r="G149" s="199">
        <v>2380.06</v>
      </c>
      <c r="H149" s="199">
        <f t="shared" si="74"/>
        <v>238.006</v>
      </c>
      <c r="I149" s="200">
        <f t="shared" si="73"/>
        <v>2142.0540000000001</v>
      </c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  <c r="AJ149" s="220">
        <v>2142.0500000000002</v>
      </c>
      <c r="AK149" s="200">
        <f t="shared" si="87"/>
        <v>2142.0500000000002</v>
      </c>
    </row>
    <row r="150" spans="2:37" s="94" customFormat="1" ht="22.5" x14ac:dyDescent="0.25">
      <c r="B150" s="197" t="s">
        <v>868</v>
      </c>
      <c r="C150" s="186" t="s">
        <v>683</v>
      </c>
      <c r="D150" s="242" t="s">
        <v>869</v>
      </c>
      <c r="E150" s="198" t="s">
        <v>251</v>
      </c>
      <c r="F150" s="198" t="s">
        <v>870</v>
      </c>
      <c r="G150" s="199">
        <v>1425</v>
      </c>
      <c r="H150" s="199">
        <f t="shared" si="74"/>
        <v>142.5</v>
      </c>
      <c r="I150" s="200">
        <f t="shared" si="73"/>
        <v>1282.5</v>
      </c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  <c r="AJ150" s="220">
        <v>1282.5</v>
      </c>
      <c r="AK150" s="199">
        <v>1282.5</v>
      </c>
    </row>
    <row r="151" spans="2:37" s="94" customFormat="1" ht="33.75" x14ac:dyDescent="0.25">
      <c r="B151" s="197" t="s">
        <v>868</v>
      </c>
      <c r="C151" s="186" t="s">
        <v>683</v>
      </c>
      <c r="D151" s="242" t="s">
        <v>871</v>
      </c>
      <c r="E151" s="198" t="s">
        <v>271</v>
      </c>
      <c r="F151" s="198" t="s">
        <v>872</v>
      </c>
      <c r="G151" s="199">
        <v>1425</v>
      </c>
      <c r="H151" s="199">
        <f t="shared" si="74"/>
        <v>142.5</v>
      </c>
      <c r="I151" s="200">
        <f t="shared" si="73"/>
        <v>1282.5</v>
      </c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  <c r="AJ151" s="220">
        <v>1282.5</v>
      </c>
      <c r="AK151" s="199">
        <v>1282.5</v>
      </c>
    </row>
    <row r="152" spans="2:37" s="94" customFormat="1" ht="22.5" x14ac:dyDescent="0.25">
      <c r="B152" s="197" t="s">
        <v>873</v>
      </c>
      <c r="C152" s="186" t="s">
        <v>328</v>
      </c>
      <c r="D152" s="242" t="s">
        <v>874</v>
      </c>
      <c r="E152" s="198" t="s">
        <v>98</v>
      </c>
      <c r="F152" s="198" t="s">
        <v>875</v>
      </c>
      <c r="G152" s="199">
        <v>2131.9699999999998</v>
      </c>
      <c r="H152" s="199">
        <f t="shared" si="74"/>
        <v>213.197</v>
      </c>
      <c r="I152" s="200">
        <f t="shared" si="73"/>
        <v>1918.7729999999999</v>
      </c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  <c r="AJ152" s="220">
        <v>1918.77</v>
      </c>
      <c r="AK152" s="199">
        <v>1918.77</v>
      </c>
    </row>
    <row r="153" spans="2:37" s="94" customFormat="1" ht="22.5" x14ac:dyDescent="0.25">
      <c r="B153" s="197" t="s">
        <v>873</v>
      </c>
      <c r="C153" s="186" t="s">
        <v>328</v>
      </c>
      <c r="D153" s="242" t="s">
        <v>876</v>
      </c>
      <c r="E153" s="198" t="s">
        <v>98</v>
      </c>
      <c r="F153" s="198" t="s">
        <v>877</v>
      </c>
      <c r="G153" s="199">
        <v>2131.9699999999998</v>
      </c>
      <c r="H153" s="199">
        <f t="shared" si="74"/>
        <v>213.197</v>
      </c>
      <c r="I153" s="200">
        <f t="shared" si="73"/>
        <v>1918.7729999999999</v>
      </c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>
        <v>1918.77</v>
      </c>
      <c r="AK153" s="199">
        <v>1918.77</v>
      </c>
    </row>
    <row r="154" spans="2:37" s="94" customFormat="1" ht="22.5" x14ac:dyDescent="0.25">
      <c r="B154" s="221">
        <v>40676</v>
      </c>
      <c r="C154" s="186" t="s">
        <v>878</v>
      </c>
      <c r="D154" s="217" t="s">
        <v>879</v>
      </c>
      <c r="E154" s="198" t="s">
        <v>98</v>
      </c>
      <c r="F154" s="198" t="s">
        <v>880</v>
      </c>
      <c r="G154" s="199">
        <v>2170</v>
      </c>
      <c r="H154" s="199">
        <f t="shared" si="74"/>
        <v>217</v>
      </c>
      <c r="I154" s="200">
        <f t="shared" si="73"/>
        <v>1953</v>
      </c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20">
        <v>1953</v>
      </c>
      <c r="AK154" s="199">
        <v>1953</v>
      </c>
    </row>
    <row r="155" spans="2:37" s="94" customFormat="1" ht="78.75" x14ac:dyDescent="0.25">
      <c r="B155" s="222">
        <v>40905</v>
      </c>
      <c r="C155" s="223" t="s">
        <v>881</v>
      </c>
      <c r="D155" s="224" t="s">
        <v>882</v>
      </c>
      <c r="E155" s="225" t="s">
        <v>211</v>
      </c>
      <c r="F155" s="225" t="s">
        <v>883</v>
      </c>
      <c r="G155" s="200">
        <v>1921</v>
      </c>
      <c r="H155" s="200">
        <f>(G155*0.1)</f>
        <v>192.10000000000002</v>
      </c>
      <c r="I155" s="200">
        <f>(G155*0.9)</f>
        <v>1728.9</v>
      </c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>
        <v>2.84</v>
      </c>
      <c r="W155" s="200">
        <f>O155+P155+Q155+R155+S155+T155+U155+V155</f>
        <v>2.84</v>
      </c>
      <c r="X155" s="200">
        <f>ROUND((I155/5/365*31),2)</f>
        <v>29.37</v>
      </c>
      <c r="Y155" s="200">
        <f>ROUND((I155/5/365*29),2)</f>
        <v>27.47</v>
      </c>
      <c r="Z155" s="200">
        <f>ROUND((I155/5/365*31),2)</f>
        <v>29.37</v>
      </c>
      <c r="AA155" s="200">
        <f>ROUND((I155/5/365*30),2)</f>
        <v>28.42</v>
      </c>
      <c r="AB155" s="200">
        <f>ROUND((I155/5/365*31),2)</f>
        <v>29.37</v>
      </c>
      <c r="AC155" s="200">
        <f>ROUND((I155/5/365*30),2)</f>
        <v>28.42</v>
      </c>
      <c r="AD155" s="200">
        <f>ROUND((I155/5/365*31),2)</f>
        <v>29.37</v>
      </c>
      <c r="AE155" s="200">
        <f>ROUND((I155/5/365*31),2)</f>
        <v>29.37</v>
      </c>
      <c r="AF155" s="200">
        <f>ROUND((I155/5/365*30),2)</f>
        <v>28.42</v>
      </c>
      <c r="AG155" s="200">
        <f>ROUND((I155/5/365*31),2)</f>
        <v>29.37</v>
      </c>
      <c r="AH155" s="200">
        <f>ROUND((I155/5/365*30),2)</f>
        <v>28.42</v>
      </c>
      <c r="AI155" s="200">
        <f>ROUND((I155/5/365*31),2)</f>
        <v>29.37</v>
      </c>
      <c r="AJ155" s="200">
        <v>1728.9</v>
      </c>
      <c r="AK155" s="200">
        <v>1728.9</v>
      </c>
    </row>
    <row r="156" spans="2:37" s="94" customFormat="1" ht="78.75" x14ac:dyDescent="0.25">
      <c r="B156" s="222">
        <v>40905</v>
      </c>
      <c r="C156" s="223" t="s">
        <v>881</v>
      </c>
      <c r="D156" s="224" t="s">
        <v>882</v>
      </c>
      <c r="E156" s="225" t="s">
        <v>244</v>
      </c>
      <c r="F156" s="225" t="s">
        <v>884</v>
      </c>
      <c r="G156" s="200">
        <v>1921</v>
      </c>
      <c r="H156" s="200">
        <f>(G156*0.1)</f>
        <v>192.10000000000002</v>
      </c>
      <c r="I156" s="200">
        <f>(G156*0.9)</f>
        <v>1728.9</v>
      </c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>
        <v>2.84</v>
      </c>
      <c r="W156" s="200">
        <f>O156+P156+Q156+R156+S156+T156+U156+V156</f>
        <v>2.84</v>
      </c>
      <c r="X156" s="200">
        <f>ROUND((I156/5/365*31),2)</f>
        <v>29.37</v>
      </c>
      <c r="Y156" s="200">
        <f>ROUND((I156/5/365*29),2)</f>
        <v>27.47</v>
      </c>
      <c r="Z156" s="200">
        <f>ROUND((I156/5/365*31),2)</f>
        <v>29.37</v>
      </c>
      <c r="AA156" s="200">
        <f>ROUND((I156/5/365*30),2)</f>
        <v>28.42</v>
      </c>
      <c r="AB156" s="200">
        <f>ROUND((I156/5/365*31),2)</f>
        <v>29.37</v>
      </c>
      <c r="AC156" s="200">
        <f>ROUND((I156/5/365*30),2)</f>
        <v>28.42</v>
      </c>
      <c r="AD156" s="200">
        <f>ROUND((I156/5/365*31),2)</f>
        <v>29.37</v>
      </c>
      <c r="AE156" s="200">
        <f>ROUND((I156/5/365*31),2)</f>
        <v>29.37</v>
      </c>
      <c r="AF156" s="200">
        <f>ROUND((I156/5/365*30),2)</f>
        <v>28.42</v>
      </c>
      <c r="AG156" s="200">
        <f>ROUND((I156/5/365*31),2)</f>
        <v>29.37</v>
      </c>
      <c r="AH156" s="200">
        <f>ROUND((I156/5/365*30),2)</f>
        <v>28.42</v>
      </c>
      <c r="AI156" s="200">
        <f>ROUND((I156/5/365*31),2)</f>
        <v>29.37</v>
      </c>
      <c r="AJ156" s="200">
        <v>1728.9</v>
      </c>
      <c r="AK156" s="200">
        <v>1728.9</v>
      </c>
    </row>
    <row r="157" spans="2:37" s="94" customFormat="1" ht="78.75" x14ac:dyDescent="0.25">
      <c r="B157" s="222">
        <v>40905</v>
      </c>
      <c r="C157" s="223" t="s">
        <v>881</v>
      </c>
      <c r="D157" s="224" t="s">
        <v>882</v>
      </c>
      <c r="E157" s="225" t="s">
        <v>244</v>
      </c>
      <c r="F157" s="225" t="s">
        <v>885</v>
      </c>
      <c r="G157" s="200">
        <v>1921</v>
      </c>
      <c r="H157" s="200">
        <f>(G157*0.1)</f>
        <v>192.10000000000002</v>
      </c>
      <c r="I157" s="200">
        <f>(G157*0.9)</f>
        <v>1728.9</v>
      </c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>
        <v>2.84</v>
      </c>
      <c r="W157" s="200">
        <f>O157+P157+Q157+R157+S157+T157+U157+V157</f>
        <v>2.84</v>
      </c>
      <c r="X157" s="200">
        <f>ROUND((I157/5/365*31),2)</f>
        <v>29.37</v>
      </c>
      <c r="Y157" s="200">
        <f>ROUND((I157/5/365*29),2)</f>
        <v>27.47</v>
      </c>
      <c r="Z157" s="200">
        <f>ROUND((I157/5/365*31),2)</f>
        <v>29.37</v>
      </c>
      <c r="AA157" s="200">
        <f>ROUND((I157/5/365*30),2)</f>
        <v>28.42</v>
      </c>
      <c r="AB157" s="200">
        <f>ROUND((I157/5/365*31),2)</f>
        <v>29.37</v>
      </c>
      <c r="AC157" s="200">
        <f>ROUND((I157/5/365*30),2)</f>
        <v>28.42</v>
      </c>
      <c r="AD157" s="200">
        <f>ROUND((I157/5/365*31),2)</f>
        <v>29.37</v>
      </c>
      <c r="AE157" s="200">
        <f>ROUND((I157/5/365*31),2)</f>
        <v>29.37</v>
      </c>
      <c r="AF157" s="200">
        <f>ROUND((I157/5/365*30),2)</f>
        <v>28.42</v>
      </c>
      <c r="AG157" s="200">
        <f>ROUND((I157/5/365*31),2)</f>
        <v>29.37</v>
      </c>
      <c r="AH157" s="200">
        <f>ROUND((I157/5/365*30),2)</f>
        <v>28.42</v>
      </c>
      <c r="AI157" s="200">
        <f>ROUND((I157/5/365*31),2)</f>
        <v>29.37</v>
      </c>
      <c r="AJ157" s="200">
        <v>1728.9</v>
      </c>
      <c r="AK157" s="200">
        <v>1728.9</v>
      </c>
    </row>
    <row r="158" spans="2:37" s="92" customFormat="1" ht="11.25" x14ac:dyDescent="0.25">
      <c r="B158" s="209" t="s">
        <v>537</v>
      </c>
      <c r="C158" s="210"/>
      <c r="D158" s="210"/>
      <c r="E158" s="238"/>
      <c r="F158" s="238"/>
      <c r="G158" s="208">
        <f>SUM(G73:G157)</f>
        <v>193011.27</v>
      </c>
      <c r="H158" s="208">
        <f>SUM(H73:H157)</f>
        <v>19301.127000000011</v>
      </c>
      <c r="I158" s="208">
        <f>SUM(I73:I157)</f>
        <v>173710.14299999975</v>
      </c>
      <c r="J158" s="208">
        <f t="shared" ref="J158:Q158" si="88">SUM(J73:J115)</f>
        <v>0</v>
      </c>
      <c r="K158" s="208">
        <f t="shared" si="88"/>
        <v>0</v>
      </c>
      <c r="L158" s="208">
        <f t="shared" si="88"/>
        <v>0</v>
      </c>
      <c r="M158" s="208">
        <f t="shared" si="88"/>
        <v>0</v>
      </c>
      <c r="N158" s="208">
        <f t="shared" si="88"/>
        <v>0</v>
      </c>
      <c r="O158" s="208">
        <f t="shared" si="88"/>
        <v>0</v>
      </c>
      <c r="P158" s="208">
        <f t="shared" si="88"/>
        <v>0</v>
      </c>
      <c r="Q158" s="208">
        <f t="shared" si="88"/>
        <v>0</v>
      </c>
      <c r="R158" s="208">
        <f t="shared" ref="R158:AG158" si="89">SUM(R73:R131)</f>
        <v>2.42</v>
      </c>
      <c r="S158" s="208">
        <f t="shared" si="89"/>
        <v>2465.14</v>
      </c>
      <c r="T158" s="208">
        <f t="shared" si="89"/>
        <v>4203.49</v>
      </c>
      <c r="U158" s="208">
        <f t="shared" si="89"/>
        <v>4203.49</v>
      </c>
      <c r="V158" s="208">
        <f t="shared" si="89"/>
        <v>4203.5099999999993</v>
      </c>
      <c r="W158" s="208">
        <f t="shared" si="89"/>
        <v>18635.88</v>
      </c>
      <c r="X158" s="208">
        <f t="shared" si="89"/>
        <v>9234.4699999999993</v>
      </c>
      <c r="Y158" s="208">
        <f t="shared" si="89"/>
        <v>12449.050000000001</v>
      </c>
      <c r="Z158" s="208">
        <f t="shared" si="89"/>
        <v>14888.420000000004</v>
      </c>
      <c r="AA158" s="208">
        <f t="shared" si="89"/>
        <v>18877.749999999996</v>
      </c>
      <c r="AB158" s="208">
        <f t="shared" si="89"/>
        <v>16044.770000000002</v>
      </c>
      <c r="AC158" s="208">
        <f t="shared" si="89"/>
        <v>11334.760000000007</v>
      </c>
      <c r="AD158" s="208">
        <f t="shared" si="89"/>
        <v>8095.3400000000056</v>
      </c>
      <c r="AE158" s="208">
        <f t="shared" si="89"/>
        <v>5665.6700000000037</v>
      </c>
      <c r="AF158" s="208">
        <f t="shared" si="89"/>
        <v>4275.6500000000015</v>
      </c>
      <c r="AG158" s="208">
        <f t="shared" si="89"/>
        <v>636.67999999999984</v>
      </c>
      <c r="AH158" s="208"/>
      <c r="AI158" s="208"/>
      <c r="AJ158" s="208">
        <f>SUM(AJ73:AJ157)</f>
        <v>173710.12999999971</v>
      </c>
      <c r="AK158" s="208">
        <f>SUM(AK73:AK157)</f>
        <v>173710.12999999971</v>
      </c>
    </row>
    <row r="159" spans="2:37" s="92" customFormat="1" ht="22.5" x14ac:dyDescent="0.25">
      <c r="B159" s="190" t="s">
        <v>886</v>
      </c>
      <c r="C159" s="186" t="s">
        <v>887</v>
      </c>
      <c r="D159" s="187" t="s">
        <v>888</v>
      </c>
      <c r="E159" s="188" t="s">
        <v>105</v>
      </c>
      <c r="F159" s="188" t="s">
        <v>889</v>
      </c>
      <c r="G159" s="189">
        <v>3205</v>
      </c>
      <c r="H159" s="189">
        <f>(G159*0.1)</f>
        <v>320.5</v>
      </c>
      <c r="I159" s="189">
        <f>(G159*0.9)</f>
        <v>2884.5</v>
      </c>
      <c r="J159" s="248">
        <v>0</v>
      </c>
      <c r="K159" s="248">
        <v>0</v>
      </c>
      <c r="L159" s="248">
        <v>0</v>
      </c>
      <c r="M159" s="248">
        <v>0</v>
      </c>
      <c r="N159" s="248">
        <v>0</v>
      </c>
      <c r="O159" s="248">
        <v>0</v>
      </c>
      <c r="P159" s="189">
        <v>0</v>
      </c>
      <c r="Q159" s="189">
        <v>0</v>
      </c>
      <c r="R159" s="189">
        <v>0</v>
      </c>
      <c r="S159" s="189">
        <v>0</v>
      </c>
      <c r="T159" s="189">
        <v>0</v>
      </c>
      <c r="U159" s="189">
        <v>0</v>
      </c>
      <c r="V159" s="189">
        <v>0</v>
      </c>
      <c r="W159" s="189">
        <v>0</v>
      </c>
      <c r="X159" s="189">
        <v>0</v>
      </c>
      <c r="Y159" s="189">
        <v>74.28</v>
      </c>
      <c r="Z159" s="189">
        <v>576.91</v>
      </c>
      <c r="AA159" s="189">
        <v>576.94000000000005</v>
      </c>
      <c r="AB159" s="189">
        <v>578.52</v>
      </c>
      <c r="AC159" s="189">
        <v>576.94000000000005</v>
      </c>
      <c r="AD159" s="189">
        <v>500.91</v>
      </c>
      <c r="AE159" s="189">
        <v>0</v>
      </c>
      <c r="AF159" s="189">
        <v>0</v>
      </c>
      <c r="AG159" s="189">
        <v>0</v>
      </c>
      <c r="AH159" s="189"/>
      <c r="AI159" s="189"/>
      <c r="AJ159" s="189">
        <f>SUM(Y159:AD159)</f>
        <v>2884.5</v>
      </c>
      <c r="AK159" s="214">
        <v>2884.5</v>
      </c>
    </row>
    <row r="160" spans="2:37" s="92" customFormat="1" ht="11.25" x14ac:dyDescent="0.25">
      <c r="B160" s="190" t="s">
        <v>50</v>
      </c>
      <c r="C160" s="186" t="s">
        <v>890</v>
      </c>
      <c r="D160" s="187" t="s">
        <v>891</v>
      </c>
      <c r="E160" s="188" t="s">
        <v>105</v>
      </c>
      <c r="F160" s="188" t="s">
        <v>892</v>
      </c>
      <c r="G160" s="189">
        <v>1130</v>
      </c>
      <c r="H160" s="189">
        <f>(G160*0.1)</f>
        <v>113</v>
      </c>
      <c r="I160" s="189">
        <f>(G160*0.9)</f>
        <v>1017</v>
      </c>
      <c r="J160" s="248">
        <v>0</v>
      </c>
      <c r="K160" s="248">
        <v>0</v>
      </c>
      <c r="L160" s="248">
        <v>0</v>
      </c>
      <c r="M160" s="248">
        <v>0</v>
      </c>
      <c r="N160" s="248">
        <v>0</v>
      </c>
      <c r="O160" s="248">
        <v>0</v>
      </c>
      <c r="P160" s="189">
        <v>0</v>
      </c>
      <c r="Q160" s="189">
        <v>0</v>
      </c>
      <c r="R160" s="189">
        <v>0</v>
      </c>
      <c r="S160" s="189">
        <v>0</v>
      </c>
      <c r="T160" s="189">
        <v>0</v>
      </c>
      <c r="U160" s="189">
        <v>0</v>
      </c>
      <c r="V160" s="189">
        <v>0</v>
      </c>
      <c r="W160" s="189">
        <v>0</v>
      </c>
      <c r="X160" s="189">
        <v>0</v>
      </c>
      <c r="Y160" s="189">
        <v>7.24</v>
      </c>
      <c r="Z160" s="189">
        <v>203.44</v>
      </c>
      <c r="AA160" s="189">
        <v>203.44</v>
      </c>
      <c r="AB160" s="189">
        <v>204</v>
      </c>
      <c r="AC160" s="189">
        <v>203.44</v>
      </c>
      <c r="AD160" s="189">
        <v>195.44</v>
      </c>
      <c r="AE160" s="189">
        <v>0</v>
      </c>
      <c r="AF160" s="189">
        <v>0</v>
      </c>
      <c r="AG160" s="189">
        <v>0</v>
      </c>
      <c r="AH160" s="189"/>
      <c r="AI160" s="189"/>
      <c r="AJ160" s="189">
        <f>SUM(Y160:AD160)</f>
        <v>1017</v>
      </c>
      <c r="AK160" s="189">
        <v>1017</v>
      </c>
    </row>
    <row r="161" spans="2:37" s="92" customFormat="1" ht="11.25" x14ac:dyDescent="0.25">
      <c r="B161" s="209" t="s">
        <v>537</v>
      </c>
      <c r="C161" s="210"/>
      <c r="D161" s="211"/>
      <c r="E161" s="212"/>
      <c r="F161" s="212"/>
      <c r="G161" s="208">
        <f>SUM(G159:G160)</f>
        <v>4335</v>
      </c>
      <c r="H161" s="208">
        <f t="shared" ref="H161:AK161" si="90">SUM(H159:H160)</f>
        <v>433.5</v>
      </c>
      <c r="I161" s="208">
        <f t="shared" si="90"/>
        <v>3901.5</v>
      </c>
      <c r="J161" s="208">
        <f t="shared" si="90"/>
        <v>0</v>
      </c>
      <c r="K161" s="208">
        <f t="shared" si="90"/>
        <v>0</v>
      </c>
      <c r="L161" s="208">
        <f t="shared" si="90"/>
        <v>0</v>
      </c>
      <c r="M161" s="208">
        <f t="shared" si="90"/>
        <v>0</v>
      </c>
      <c r="N161" s="208">
        <f t="shared" si="90"/>
        <v>0</v>
      </c>
      <c r="O161" s="208">
        <f t="shared" si="90"/>
        <v>0</v>
      </c>
      <c r="P161" s="208">
        <f t="shared" si="90"/>
        <v>0</v>
      </c>
      <c r="Q161" s="208">
        <f t="shared" si="90"/>
        <v>0</v>
      </c>
      <c r="R161" s="208">
        <f t="shared" si="90"/>
        <v>0</v>
      </c>
      <c r="S161" s="208">
        <f t="shared" si="90"/>
        <v>0</v>
      </c>
      <c r="T161" s="208">
        <f t="shared" si="90"/>
        <v>0</v>
      </c>
      <c r="U161" s="208">
        <f t="shared" si="90"/>
        <v>0</v>
      </c>
      <c r="V161" s="208">
        <f t="shared" si="90"/>
        <v>0</v>
      </c>
      <c r="W161" s="208">
        <f t="shared" si="90"/>
        <v>0</v>
      </c>
      <c r="X161" s="208">
        <f t="shared" si="90"/>
        <v>0</v>
      </c>
      <c r="Y161" s="208">
        <f t="shared" si="90"/>
        <v>81.52</v>
      </c>
      <c r="Z161" s="208">
        <f t="shared" si="90"/>
        <v>780.34999999999991</v>
      </c>
      <c r="AA161" s="208">
        <f t="shared" si="90"/>
        <v>780.38000000000011</v>
      </c>
      <c r="AB161" s="208">
        <f t="shared" si="90"/>
        <v>782.52</v>
      </c>
      <c r="AC161" s="208">
        <f t="shared" si="90"/>
        <v>780.38000000000011</v>
      </c>
      <c r="AD161" s="208">
        <f t="shared" si="90"/>
        <v>696.35</v>
      </c>
      <c r="AE161" s="208">
        <f t="shared" si="90"/>
        <v>0</v>
      </c>
      <c r="AF161" s="208">
        <f t="shared" si="90"/>
        <v>0</v>
      </c>
      <c r="AG161" s="208">
        <f t="shared" si="90"/>
        <v>0</v>
      </c>
      <c r="AH161" s="208"/>
      <c r="AI161" s="208"/>
      <c r="AJ161" s="208">
        <f t="shared" si="90"/>
        <v>3901.5</v>
      </c>
      <c r="AK161" s="208">
        <f t="shared" si="90"/>
        <v>3901.5</v>
      </c>
    </row>
    <row r="162" spans="2:37" ht="11.25" x14ac:dyDescent="0.2">
      <c r="B162" s="249" t="s">
        <v>893</v>
      </c>
      <c r="C162" s="250"/>
      <c r="D162" s="251"/>
      <c r="E162" s="252"/>
      <c r="F162" s="252"/>
      <c r="G162" s="253">
        <f t="shared" ref="G162:AG162" si="91">ROUND((G23+G36+G71+G158+G161),2)</f>
        <v>459022.4</v>
      </c>
      <c r="H162" s="253">
        <f t="shared" si="91"/>
        <v>45902.239999999998</v>
      </c>
      <c r="I162" s="253">
        <f t="shared" si="91"/>
        <v>413121.04</v>
      </c>
      <c r="J162" s="253">
        <f t="shared" si="91"/>
        <v>0</v>
      </c>
      <c r="K162" s="253">
        <f t="shared" si="91"/>
        <v>417.3</v>
      </c>
      <c r="L162" s="253">
        <f t="shared" si="91"/>
        <v>503.37</v>
      </c>
      <c r="M162" s="253">
        <f t="shared" si="91"/>
        <v>558.1</v>
      </c>
      <c r="N162" s="253">
        <f t="shared" si="91"/>
        <v>633.16999999999996</v>
      </c>
      <c r="O162" s="253">
        <f t="shared" si="91"/>
        <v>661.91</v>
      </c>
      <c r="P162" s="253">
        <f t="shared" si="91"/>
        <v>4612.93</v>
      </c>
      <c r="Q162" s="253">
        <f t="shared" si="91"/>
        <v>42234.73</v>
      </c>
      <c r="R162" s="253">
        <f t="shared" si="91"/>
        <v>48611.41</v>
      </c>
      <c r="S162" s="253">
        <f t="shared" si="91"/>
        <v>55612.3</v>
      </c>
      <c r="T162" s="253">
        <f t="shared" si="91"/>
        <v>65519.55</v>
      </c>
      <c r="U162" s="253">
        <f t="shared" si="91"/>
        <v>15341.41</v>
      </c>
      <c r="V162" s="253">
        <f t="shared" si="91"/>
        <v>6991.95</v>
      </c>
      <c r="W162" s="253">
        <f t="shared" si="91"/>
        <v>21442.23</v>
      </c>
      <c r="X162" s="253">
        <f t="shared" si="91"/>
        <v>11643.64</v>
      </c>
      <c r="Y162" s="253">
        <f t="shared" si="91"/>
        <v>21143.54</v>
      </c>
      <c r="Z162" s="253">
        <f t="shared" si="91"/>
        <v>25552.87</v>
      </c>
      <c r="AA162" s="253">
        <f t="shared" si="91"/>
        <v>31348.58</v>
      </c>
      <c r="AB162" s="253">
        <f t="shared" si="91"/>
        <v>30715.39</v>
      </c>
      <c r="AC162" s="253">
        <f t="shared" si="91"/>
        <v>25768.400000000001</v>
      </c>
      <c r="AD162" s="253">
        <f t="shared" si="91"/>
        <v>15263.95</v>
      </c>
      <c r="AE162" s="253">
        <f t="shared" si="91"/>
        <v>10628.54</v>
      </c>
      <c r="AF162" s="253">
        <f t="shared" si="91"/>
        <v>7230.51</v>
      </c>
      <c r="AG162" s="253">
        <f t="shared" si="91"/>
        <v>636.67999999999995</v>
      </c>
      <c r="AH162" s="253"/>
      <c r="AI162" s="253"/>
      <c r="AJ162" s="253">
        <f>ROUND((AJ23+AJ36+AJ71+AJ158+AJ161),2)</f>
        <v>413121.03</v>
      </c>
      <c r="AK162" s="253">
        <f>ROUND((AK23+AK36+AK71+AK158+AK161),2)</f>
        <v>413121.03</v>
      </c>
    </row>
    <row r="163" spans="2:37" x14ac:dyDescent="0.15">
      <c r="B163" s="95"/>
      <c r="C163" s="96"/>
      <c r="D163" s="97"/>
      <c r="E163" s="98"/>
      <c r="F163" s="98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  <c r="AJ163" s="99"/>
      <c r="AK163" s="99"/>
    </row>
    <row r="164" spans="2:37" x14ac:dyDescent="0.15">
      <c r="B164" s="95"/>
      <c r="C164" s="96"/>
      <c r="D164" s="97"/>
      <c r="E164" s="98"/>
      <c r="F164" s="98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</row>
    <row r="165" spans="2:37" x14ac:dyDescent="0.15">
      <c r="B165" s="95"/>
      <c r="C165" s="96"/>
      <c r="D165" s="97"/>
      <c r="E165" s="98"/>
      <c r="F165" s="98"/>
      <c r="G165" s="99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</row>
    <row r="166" spans="2:37" x14ac:dyDescent="0.15">
      <c r="B166" s="100"/>
      <c r="C166" s="101"/>
      <c r="D166" s="102"/>
      <c r="E166" s="100"/>
      <c r="F166" s="100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</row>
    <row r="167" spans="2:37" x14ac:dyDescent="0.15">
      <c r="B167" s="100"/>
      <c r="C167" s="101"/>
      <c r="D167" s="102"/>
      <c r="E167" s="100"/>
      <c r="F167" s="100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</row>
    <row r="168" spans="2:37" ht="9" x14ac:dyDescent="0.15">
      <c r="B168" s="104" t="s">
        <v>484</v>
      </c>
      <c r="C168" s="101"/>
      <c r="D168" s="105" t="s">
        <v>485</v>
      </c>
      <c r="H168" s="134" t="s">
        <v>486</v>
      </c>
      <c r="I168" s="135"/>
      <c r="AG168" s="103"/>
      <c r="AH168" s="103"/>
      <c r="AI168" s="103"/>
      <c r="AJ168" s="103"/>
      <c r="AK168" s="103"/>
    </row>
    <row r="169" spans="2:37" ht="12.75" x14ac:dyDescent="0.15">
      <c r="B169" s="136" t="s">
        <v>894</v>
      </c>
      <c r="C169" s="137"/>
      <c r="D169" s="90" t="s">
        <v>488</v>
      </c>
      <c r="H169" s="136" t="s">
        <v>895</v>
      </c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03"/>
    </row>
    <row r="170" spans="2:37" ht="12.75" x14ac:dyDescent="0.2">
      <c r="B170" s="136" t="s">
        <v>490</v>
      </c>
      <c r="C170" s="139"/>
      <c r="D170" s="106" t="s">
        <v>491</v>
      </c>
      <c r="E170" s="107"/>
      <c r="F170" s="107"/>
      <c r="G170" s="107"/>
      <c r="H170" s="136" t="s">
        <v>492</v>
      </c>
      <c r="I170" s="136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03"/>
    </row>
    <row r="171" spans="2:37" ht="9" x14ac:dyDescent="0.15">
      <c r="D171" s="89"/>
      <c r="E171" s="108"/>
      <c r="F171" s="108"/>
      <c r="G171" s="108"/>
      <c r="AK171" s="103"/>
    </row>
    <row r="172" spans="2:37" x14ac:dyDescent="0.15">
      <c r="D172" s="89"/>
      <c r="AK172" s="103"/>
    </row>
    <row r="173" spans="2:37" ht="9" x14ac:dyDescent="0.15">
      <c r="D173" s="104"/>
      <c r="E173" s="108"/>
      <c r="F173" s="108"/>
      <c r="G173" s="108"/>
      <c r="H173" s="108"/>
      <c r="AK173" s="103"/>
    </row>
    <row r="174" spans="2:37" ht="9" x14ac:dyDescent="0.15">
      <c r="B174" s="109"/>
      <c r="C174" s="110"/>
      <c r="D174" s="104"/>
      <c r="E174" s="108"/>
      <c r="F174" s="108"/>
      <c r="H174" s="108"/>
    </row>
    <row r="179" spans="7:7" s="88" customFormat="1" x14ac:dyDescent="0.15">
      <c r="G179" s="91"/>
    </row>
    <row r="180" spans="7:7" s="88" customFormat="1" x14ac:dyDescent="0.15">
      <c r="G180" s="91"/>
    </row>
    <row r="181" spans="7:7" s="88" customFormat="1" x14ac:dyDescent="0.15">
      <c r="G181" s="91"/>
    </row>
    <row r="183" spans="7:7" s="88" customFormat="1" x14ac:dyDescent="0.15">
      <c r="G183" s="91"/>
    </row>
    <row r="185" spans="7:7" s="88" customFormat="1" x14ac:dyDescent="0.15">
      <c r="G185" s="91"/>
    </row>
  </sheetData>
  <mergeCells count="6">
    <mergeCell ref="B3:AK3"/>
    <mergeCell ref="H168:I168"/>
    <mergeCell ref="B169:C169"/>
    <mergeCell ref="H169:AJ169"/>
    <mergeCell ref="B170:C170"/>
    <mergeCell ref="H170:AJ17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- 2017</vt:lpstr>
      <vt:lpstr>Julio 2017- ya depreciados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2017-12-20T21:55:16Z</dcterms:created>
  <dcterms:modified xsi:type="dcterms:W3CDTF">2017-12-21T15:16:01Z</dcterms:modified>
</cp:coreProperties>
</file>