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\Desktop\copiaUAIP2020\2020 carpetas escritorio\2017\01 POTAL DEL TRANSPARENCIA\2021 3 trimestre\obras en ejecucion\"/>
    </mc:Choice>
  </mc:AlternateContent>
  <xr:revisionPtr revIDLastSave="0" documentId="8_{516F398D-0A97-438D-AEE3-280DADD5C96A}" xr6:coauthVersionLast="47" xr6:coauthVersionMax="47" xr10:uidLastSave="{00000000-0000-0000-0000-000000000000}"/>
  <bookViews>
    <workbookView xWindow="-120" yWindow="-120" windowWidth="20730" windowHeight="11160" xr2:uid="{A481ADD6-048B-4D2D-81BC-3ABF585AE375}"/>
  </bookViews>
  <sheets>
    <sheet name="OCTUBRE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1" l="1"/>
  <c r="F67" i="1"/>
  <c r="F66" i="1"/>
  <c r="F65" i="1"/>
  <c r="F64" i="1"/>
  <c r="F63" i="1"/>
  <c r="F62" i="1"/>
  <c r="F61" i="1"/>
  <c r="F58" i="1"/>
  <c r="F57" i="1"/>
  <c r="F56" i="1"/>
  <c r="F55" i="1"/>
  <c r="F54" i="1"/>
  <c r="F53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4" i="1"/>
  <c r="F69" i="1" l="1"/>
</calcChain>
</file>

<file path=xl/sharedStrings.xml><?xml version="1.0" encoding="utf-8"?>
<sst xmlns="http://schemas.openxmlformats.org/spreadsheetml/2006/main" count="212" uniqueCount="106">
  <si>
    <t>ALCALDIA MUNICIPAL DE NEJAPA</t>
  </si>
  <si>
    <t>Gerencia de Proyectos</t>
  </si>
  <si>
    <t>No.</t>
  </si>
  <si>
    <t>PROYECTO</t>
  </si>
  <si>
    <t>UBICACIÓN</t>
  </si>
  <si>
    <t>COSTO TOTAL</t>
  </si>
  <si>
    <t>FUENTE DE FINANCIAMIENTO</t>
  </si>
  <si>
    <t>NUMERO DE BENEFICIARIOS</t>
  </si>
  <si>
    <t>TIEMPO DE EJECUCION</t>
  </si>
  <si>
    <t>EMPRESA O ENTIDAD EJECUTORA</t>
  </si>
  <si>
    <t>EMPRESA O ENTIDAD SUPERVISORA</t>
  </si>
  <si>
    <t>FUNCIONARIO DE LA INSTITUCION RESPONSABLE</t>
  </si>
  <si>
    <t>FORMA DE PAGO</t>
  </si>
  <si>
    <t>GARANTIAS</t>
  </si>
  <si>
    <t>Estudio topográfico e hidráulico que determine la viabilidad y costo de la evacuación de agua residuales de las comunidades del Jabalí I y II, del municipio de Nejapa, departamento San Salvador</t>
  </si>
  <si>
    <t>Cantón Galera Quemada, Lotificaciones El Jabalí 1 y 2</t>
  </si>
  <si>
    <t>FONDOS PROPIOS</t>
  </si>
  <si>
    <t>420 familias</t>
  </si>
  <si>
    <t>B&amp;G Ingenieros</t>
  </si>
  <si>
    <t>Alcaldía Municipal de Nejapa</t>
  </si>
  <si>
    <t>Xenia Rodas y Celina Perla</t>
  </si>
  <si>
    <t>Por estimación de obra</t>
  </si>
  <si>
    <t>Garantía de buen servicio</t>
  </si>
  <si>
    <t>Construcción de batería de servicios sanitarios en Cancha de Comunidad Nueva Esperanza, Municipio de Nejapa, Departamento de San Salvador.</t>
  </si>
  <si>
    <t>Cantón Galera Quemada, Colonia Nueva Esperanza</t>
  </si>
  <si>
    <t>Prestamo de la Caja Crédito de Santiago Nonualco</t>
  </si>
  <si>
    <t>460 familias</t>
  </si>
  <si>
    <t>Osiris Paniagua</t>
  </si>
  <si>
    <t>Vía administración municipal</t>
  </si>
  <si>
    <t>N/A</t>
  </si>
  <si>
    <t>Pavimentación asfáltica de polígono 11 en Lotificación Macance</t>
  </si>
  <si>
    <t>Casco Urbano, Lotificación Macance</t>
  </si>
  <si>
    <t>PROMERICA</t>
  </si>
  <si>
    <t>215 familias</t>
  </si>
  <si>
    <t>IMCA S.A. DE C.V.</t>
  </si>
  <si>
    <t>Xenia Rodas</t>
  </si>
  <si>
    <t>Garantía de buena obra</t>
  </si>
  <si>
    <t>Bacheo y recarpeteo asfáltico de la avenida Concepción Norte desde la 1° calle oriente hasta el Polideportivo Vitoria Gastéiz</t>
  </si>
  <si>
    <t>Casco Urbano, Barrio Concepción</t>
  </si>
  <si>
    <t>1183 familias</t>
  </si>
  <si>
    <t>DALCON S.A. DE C.V.</t>
  </si>
  <si>
    <t>Propuestas para mejoramiento de infraestructura para vendedoras informales, mercado Plaza España.</t>
  </si>
  <si>
    <t>Casco Urbano</t>
  </si>
  <si>
    <t>Fondo de emergencia y reconstrucción del país post pandemia</t>
  </si>
  <si>
    <t>Construcción y reparación de cordones cuneta en sección de la avenida Emilio Avelar</t>
  </si>
  <si>
    <t>Obras de mantenimiento para Polideportivo Vitoria Gasteiz</t>
  </si>
  <si>
    <t>VARIOS Subcontratos</t>
  </si>
  <si>
    <t>Recarpeteo Pavimento asfáltico en tramo avenida Emilio Avelar</t>
  </si>
  <si>
    <t>Carmen Peñate</t>
  </si>
  <si>
    <t>Por estimación de  obra</t>
  </si>
  <si>
    <t>Mejoramiento de la capacidad hidráulica y de retención de talud colapsado sector #1, Calle Vieja</t>
  </si>
  <si>
    <t>Cantón Galera Quemada, sector 1 Calle Vieja</t>
  </si>
  <si>
    <t>Fondos de emergencia Tormenta Amanda</t>
  </si>
  <si>
    <t>300 familias</t>
  </si>
  <si>
    <t>Rolando Machuca</t>
  </si>
  <si>
    <t>Garantía de buen servicio de la supervisión</t>
  </si>
  <si>
    <t>Reconstrucción de muros aletones y mejoramiento de puente sobre quebrada Los Amates en calle a Hacienda Mapilapa, Caserío La Portada</t>
  </si>
  <si>
    <t>Cantón Camotepeque, Caserío La Portada</t>
  </si>
  <si>
    <t>255 familias</t>
  </si>
  <si>
    <t>Mejoramiento parcial de cancha de BKB casco urbano, municipio de Nejapa</t>
  </si>
  <si>
    <t>Andrés Isassi</t>
  </si>
  <si>
    <t>Paso peatonal Caserío Las Mesas</t>
  </si>
  <si>
    <t>Cantón Galera Quemada, Caserío Las Mesas</t>
  </si>
  <si>
    <t>173 familias</t>
  </si>
  <si>
    <t>Construcción de cordones cuneta en sector 3 calle vieja, Nejapa</t>
  </si>
  <si>
    <t>Cantón Galera Quemada, sector 3 calle vieja</t>
  </si>
  <si>
    <t>FODES Libre disponibilidad</t>
  </si>
  <si>
    <t>223 famlias</t>
  </si>
  <si>
    <t>Andres Isassi</t>
  </si>
  <si>
    <t>Construcción de muro de retención y relleno compactado de cárcava en Puente San Feliipe</t>
  </si>
  <si>
    <t>Cantón Galera Quemada, Barrio Concepción</t>
  </si>
  <si>
    <t>365 famlias</t>
  </si>
  <si>
    <t>Cristian Orozco</t>
  </si>
  <si>
    <t>Canalización de A.LL. en sector Aldeitas II. Lotificación Aldea de Mercedes.</t>
  </si>
  <si>
    <t>Cantón Galera Quemada, Aldea de Mercedes.</t>
  </si>
  <si>
    <t>170 familias</t>
  </si>
  <si>
    <t>Canalización de aguas lluvias en tramo de calle principal de Comunidad Sector 85, cantón Aldea de Mercedes.</t>
  </si>
  <si>
    <t>Cantón Aldea de Mercedes, Comunidad sector 85</t>
  </si>
  <si>
    <t>23 familias</t>
  </si>
  <si>
    <t>Canalización de aguas lluvias frente a Polidepotivo El Cambio</t>
  </si>
  <si>
    <t>Cantón Galera Quemada, Polidepotivo El Cambio</t>
  </si>
  <si>
    <t>420 famlias</t>
  </si>
  <si>
    <t>Mejoras en Placita Conchita Lara</t>
  </si>
  <si>
    <t>1183 famlias</t>
  </si>
  <si>
    <t>Pintura general de interiores del Mercado Municipal Plaza España</t>
  </si>
  <si>
    <t>Mercado Municipal Plaza España</t>
  </si>
  <si>
    <t>Reparación de Piscina de olas del Polideportivo Nejapa. Fase 1</t>
  </si>
  <si>
    <t>UDP Soluciones legales y arquitectónicas</t>
  </si>
  <si>
    <t>En proceso de contrato</t>
  </si>
  <si>
    <t>Xenia Rodas y Luis Rivera</t>
  </si>
  <si>
    <t>Subcontrato</t>
  </si>
  <si>
    <t>Garantía de cumplimiento de contrato y de buena obra</t>
  </si>
  <si>
    <t xml:space="preserve">Obras de canalización de aguas lluvias en calle de acceso a comunidad Los Ortices, cantón Conacaste </t>
  </si>
  <si>
    <t>PENDIENTE</t>
  </si>
  <si>
    <t>FORMULACIÓN</t>
  </si>
  <si>
    <t>EN PROCESO</t>
  </si>
  <si>
    <t>EJECUCIÓN</t>
  </si>
  <si>
    <t>FINALIZADO</t>
  </si>
  <si>
    <t>SUSPENDIDO</t>
  </si>
  <si>
    <t>TOTAL</t>
  </si>
  <si>
    <t>Cantidad de proyectos</t>
  </si>
  <si>
    <t>FODES Libre Disponibilidad</t>
  </si>
  <si>
    <t>Fondos Amanda</t>
  </si>
  <si>
    <t>Convenios</t>
  </si>
  <si>
    <t>Prestamo de la C. C. de St. Nonualco</t>
  </si>
  <si>
    <t xml:space="preserve">Pendiente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</si>
</sst>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F800]dddd\,\ mmmm\ dd\,\ yyyy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ill Sans MT"/>
      <family val="2"/>
    </font>
    <font>
      <b/>
      <sz val="10"/>
      <color theme="1"/>
      <name val="Gill Sans MT"/>
      <family val="2"/>
    </font>
    <font>
      <sz val="10"/>
      <color theme="1"/>
      <name val="Century Gothic"/>
      <family val="2"/>
    </font>
    <font>
      <sz val="9"/>
      <color theme="1"/>
      <name val="Gill Sans MT"/>
      <family val="2"/>
    </font>
    <font>
      <b/>
      <sz val="10"/>
      <color theme="1"/>
      <name val="Calibri"/>
      <family val="2"/>
      <scheme val="minor"/>
    </font>
    <font>
      <b/>
      <sz val="8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4" fontId="10" fillId="0" borderId="1" xfId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9" fontId="10" fillId="0" borderId="1" xfId="2" applyFont="1" applyFill="1" applyBorder="1" applyAlignment="1">
      <alignment horizontal="center" vertical="center" wrapText="1"/>
    </xf>
    <xf numFmtId="44" fontId="9" fillId="0" borderId="1" xfId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1" xfId="0" applyBorder="1"/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1743075</xdr:colOff>
      <xdr:row>0</xdr:row>
      <xdr:rowOff>0</xdr:rowOff>
    </xdr:from>
    <xdr:to>
      <xdr:col>2</xdr:col>
      <xdr:colOff>2495550</xdr:colOff>
      <xdr:row>4</xdr:row>
      <xdr:rowOff>83033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A03A67-CBE2-4D57-9CE4-C60596275B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690" t="15891" r="51244" b="12766"/>
        <a:stretch/>
      </xdr:blipFill>
      <xdr:spPr>
        <a:xfrm>
          <a:off x="2295525" y="0"/>
          <a:ext cx="752475" cy="997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B5195-6A5C-4C8B-BAF1-06855D388F1E}">
  <dimension ref="B1:M69"/>
  <sheetViews>
    <sheetView tabSelected="1" topLeftCell="A20" workbookViewId="0">
      <selection activeCell="B26" sqref="B26"/>
    </sheetView>
  </sheetViews>
  <sheetFormatPr baseColWidth="10" defaultRowHeight="15" x14ac:dyDescent="0.25"/>
  <cols>
    <col min="1" max="1" width="1.140625" customWidth="1"/>
    <col min="2" max="2" width="7.140625" customWidth="1"/>
    <col min="3" max="3" width="40.7109375" customWidth="1"/>
    <col min="4" max="5" width="23.42578125" customWidth="1"/>
    <col min="6" max="13" width="19.42578125" customWidth="1"/>
  </cols>
  <sheetData>
    <row r="1" spans="2:13" ht="24" customHeight="1" x14ac:dyDescent="0.4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2:13" ht="17.25" customHeight="1" x14ac:dyDescent="0.25"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13" ht="17.25" customHeight="1" x14ac:dyDescent="0.25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2:13" ht="13.5" customHeight="1" x14ac:dyDescent="0.25">
      <c r="B4" s="30">
        <f ca="1">NOW()</f>
        <v>44475.568924537038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2:13" ht="7.5" customHeight="1" x14ac:dyDescent="0.25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45.75" customHeight="1" x14ac:dyDescent="0.25">
      <c r="B6" s="3" t="s">
        <v>2</v>
      </c>
      <c r="C6" s="3" t="s">
        <v>3</v>
      </c>
      <c r="D6" s="3" t="s">
        <v>4</v>
      </c>
      <c r="E6" s="3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</row>
    <row r="7" spans="2:13" ht="67.5" x14ac:dyDescent="0.25">
      <c r="B7" s="5">
        <v>1</v>
      </c>
      <c r="C7" s="6" t="s">
        <v>14</v>
      </c>
      <c r="D7" s="6" t="s">
        <v>15</v>
      </c>
      <c r="E7" s="7">
        <v>14361.78</v>
      </c>
      <c r="F7" s="8" t="s">
        <v>16</v>
      </c>
      <c r="G7" s="8" t="s">
        <v>17</v>
      </c>
      <c r="H7" s="9">
        <v>90</v>
      </c>
      <c r="I7" s="10" t="s">
        <v>18</v>
      </c>
      <c r="J7" s="10" t="s">
        <v>19</v>
      </c>
      <c r="K7" s="10" t="s">
        <v>20</v>
      </c>
      <c r="L7" s="10" t="s">
        <v>21</v>
      </c>
      <c r="M7" s="10" t="s">
        <v>22</v>
      </c>
    </row>
    <row r="8" spans="2:13" ht="54" x14ac:dyDescent="0.25">
      <c r="B8" s="5">
        <f>B7+1</f>
        <v>2</v>
      </c>
      <c r="C8" s="6" t="s">
        <v>23</v>
      </c>
      <c r="D8" s="6" t="s">
        <v>24</v>
      </c>
      <c r="E8" s="7">
        <v>4210.84</v>
      </c>
      <c r="F8" s="8" t="s">
        <v>25</v>
      </c>
      <c r="G8" s="8" t="s">
        <v>26</v>
      </c>
      <c r="H8" s="9">
        <v>21</v>
      </c>
      <c r="I8" s="10" t="s">
        <v>19</v>
      </c>
      <c r="J8" s="10" t="s">
        <v>19</v>
      </c>
      <c r="K8" s="10" t="s">
        <v>27</v>
      </c>
      <c r="L8" s="10" t="s">
        <v>28</v>
      </c>
      <c r="M8" s="10" t="s">
        <v>29</v>
      </c>
    </row>
    <row r="9" spans="2:13" ht="27" x14ac:dyDescent="0.25">
      <c r="B9" s="5">
        <f t="shared" ref="B9:B26" si="0">B8+1</f>
        <v>3</v>
      </c>
      <c r="C9" s="6" t="s">
        <v>30</v>
      </c>
      <c r="D9" s="6" t="s">
        <v>31</v>
      </c>
      <c r="E9" s="11">
        <v>35982.32</v>
      </c>
      <c r="F9" s="8" t="s">
        <v>32</v>
      </c>
      <c r="G9" s="8" t="s">
        <v>33</v>
      </c>
      <c r="H9" s="9">
        <v>56</v>
      </c>
      <c r="I9" s="10" t="s">
        <v>34</v>
      </c>
      <c r="J9" s="10" t="s">
        <v>19</v>
      </c>
      <c r="K9" s="10" t="s">
        <v>35</v>
      </c>
      <c r="L9" s="10" t="s">
        <v>21</v>
      </c>
      <c r="M9" s="10" t="s">
        <v>36</v>
      </c>
    </row>
    <row r="10" spans="2:13" ht="40.5" x14ac:dyDescent="0.25">
      <c r="B10" s="5">
        <f t="shared" si="0"/>
        <v>4</v>
      </c>
      <c r="C10" s="6" t="s">
        <v>37</v>
      </c>
      <c r="D10" s="6" t="s">
        <v>38</v>
      </c>
      <c r="E10" s="11">
        <v>47296.75</v>
      </c>
      <c r="F10" s="8" t="s">
        <v>32</v>
      </c>
      <c r="G10" s="8" t="s">
        <v>39</v>
      </c>
      <c r="H10" s="9">
        <v>56</v>
      </c>
      <c r="I10" s="12" t="s">
        <v>40</v>
      </c>
      <c r="J10" s="10" t="s">
        <v>19</v>
      </c>
      <c r="K10" s="10" t="s">
        <v>35</v>
      </c>
      <c r="L10" s="10" t="s">
        <v>21</v>
      </c>
      <c r="M10" s="10" t="s">
        <v>36</v>
      </c>
    </row>
    <row r="11" spans="2:13" ht="40.5" x14ac:dyDescent="0.25">
      <c r="B11" s="5">
        <f t="shared" si="0"/>
        <v>5</v>
      </c>
      <c r="C11" s="6" t="s">
        <v>41</v>
      </c>
      <c r="D11" s="6" t="s">
        <v>42</v>
      </c>
      <c r="E11" s="11">
        <v>15842.71</v>
      </c>
      <c r="F11" s="8" t="s">
        <v>43</v>
      </c>
      <c r="G11" s="8" t="s">
        <v>39</v>
      </c>
      <c r="H11" s="9">
        <v>45</v>
      </c>
      <c r="I11" s="10" t="s">
        <v>19</v>
      </c>
      <c r="J11" s="10" t="s">
        <v>19</v>
      </c>
      <c r="K11" s="13" t="s">
        <v>27</v>
      </c>
      <c r="L11" s="10" t="s">
        <v>28</v>
      </c>
      <c r="M11" s="10" t="s">
        <v>29</v>
      </c>
    </row>
    <row r="12" spans="2:13" ht="27" x14ac:dyDescent="0.25">
      <c r="B12" s="5">
        <f t="shared" si="0"/>
        <v>6</v>
      </c>
      <c r="C12" s="6" t="s">
        <v>44</v>
      </c>
      <c r="D12" s="6" t="s">
        <v>42</v>
      </c>
      <c r="E12" s="11">
        <v>1803.36</v>
      </c>
      <c r="F12" s="8" t="s">
        <v>16</v>
      </c>
      <c r="G12" s="8" t="s">
        <v>39</v>
      </c>
      <c r="H12" s="9">
        <v>14</v>
      </c>
      <c r="I12" s="10" t="s">
        <v>19</v>
      </c>
      <c r="J12" s="10" t="s">
        <v>19</v>
      </c>
      <c r="K12" s="13" t="s">
        <v>27</v>
      </c>
      <c r="L12" s="10" t="s">
        <v>28</v>
      </c>
      <c r="M12" s="10" t="s">
        <v>29</v>
      </c>
    </row>
    <row r="13" spans="2:13" ht="39.950000000000003" customHeight="1" x14ac:dyDescent="0.25">
      <c r="B13" s="5">
        <f t="shared" si="0"/>
        <v>7</v>
      </c>
      <c r="C13" s="6" t="s">
        <v>45</v>
      </c>
      <c r="D13" s="6" t="s">
        <v>42</v>
      </c>
      <c r="E13" s="11">
        <v>12974.85</v>
      </c>
      <c r="F13" s="8" t="s">
        <v>25</v>
      </c>
      <c r="G13" s="8" t="s">
        <v>39</v>
      </c>
      <c r="H13" s="9">
        <v>30</v>
      </c>
      <c r="I13" s="13" t="s">
        <v>46</v>
      </c>
      <c r="J13" s="10" t="s">
        <v>19</v>
      </c>
      <c r="K13" s="14" t="s">
        <v>35</v>
      </c>
      <c r="L13" s="10" t="s">
        <v>28</v>
      </c>
      <c r="M13" s="10" t="s">
        <v>29</v>
      </c>
    </row>
    <row r="14" spans="2:13" ht="39.950000000000003" customHeight="1" x14ac:dyDescent="0.25">
      <c r="B14" s="5">
        <f t="shared" si="0"/>
        <v>8</v>
      </c>
      <c r="C14" s="6" t="s">
        <v>47</v>
      </c>
      <c r="D14" s="6" t="s">
        <v>42</v>
      </c>
      <c r="E14" s="11">
        <v>44701.62</v>
      </c>
      <c r="F14" s="8" t="s">
        <v>32</v>
      </c>
      <c r="G14" s="8" t="s">
        <v>39</v>
      </c>
      <c r="H14" s="9">
        <v>45</v>
      </c>
      <c r="I14" s="10" t="s">
        <v>40</v>
      </c>
      <c r="J14" s="10" t="s">
        <v>19</v>
      </c>
      <c r="K14" s="10" t="s">
        <v>48</v>
      </c>
      <c r="L14" s="10" t="s">
        <v>49</v>
      </c>
      <c r="M14" s="10" t="s">
        <v>36</v>
      </c>
    </row>
    <row r="15" spans="2:13" ht="39.950000000000003" customHeight="1" x14ac:dyDescent="0.25">
      <c r="B15" s="5">
        <f t="shared" si="0"/>
        <v>9</v>
      </c>
      <c r="C15" s="6" t="s">
        <v>50</v>
      </c>
      <c r="D15" s="6" t="s">
        <v>51</v>
      </c>
      <c r="E15" s="7">
        <v>46337.88</v>
      </c>
      <c r="F15" s="8" t="s">
        <v>52</v>
      </c>
      <c r="G15" s="8" t="s">
        <v>53</v>
      </c>
      <c r="H15" s="9">
        <v>120</v>
      </c>
      <c r="I15" s="10" t="s">
        <v>19</v>
      </c>
      <c r="J15" s="14" t="s">
        <v>54</v>
      </c>
      <c r="K15" s="10" t="s">
        <v>35</v>
      </c>
      <c r="L15" s="10" t="s">
        <v>28</v>
      </c>
      <c r="M15" s="14" t="s">
        <v>55</v>
      </c>
    </row>
    <row r="16" spans="2:13" ht="40.5" x14ac:dyDescent="0.25">
      <c r="B16" s="5">
        <f t="shared" si="0"/>
        <v>10</v>
      </c>
      <c r="C16" s="6" t="s">
        <v>56</v>
      </c>
      <c r="D16" s="6" t="s">
        <v>57</v>
      </c>
      <c r="E16" s="7">
        <v>47520.24</v>
      </c>
      <c r="F16" s="8" t="s">
        <v>52</v>
      </c>
      <c r="G16" s="8" t="s">
        <v>58</v>
      </c>
      <c r="H16" s="9">
        <v>120</v>
      </c>
      <c r="I16" s="10" t="s">
        <v>19</v>
      </c>
      <c r="J16" s="14" t="s">
        <v>54</v>
      </c>
      <c r="K16" s="10" t="s">
        <v>35</v>
      </c>
      <c r="L16" s="10" t="s">
        <v>28</v>
      </c>
      <c r="M16" s="14" t="s">
        <v>55</v>
      </c>
    </row>
    <row r="17" spans="2:13" ht="39.950000000000003" customHeight="1" x14ac:dyDescent="0.25">
      <c r="B17" s="5">
        <f t="shared" si="0"/>
        <v>11</v>
      </c>
      <c r="C17" s="6" t="s">
        <v>59</v>
      </c>
      <c r="D17" s="6" t="s">
        <v>42</v>
      </c>
      <c r="E17" s="7">
        <v>36417.94</v>
      </c>
      <c r="F17" s="8" t="s">
        <v>32</v>
      </c>
      <c r="G17" s="8" t="s">
        <v>39</v>
      </c>
      <c r="H17" s="9">
        <v>90</v>
      </c>
      <c r="I17" s="10" t="s">
        <v>19</v>
      </c>
      <c r="J17" s="10" t="s">
        <v>19</v>
      </c>
      <c r="K17" s="10" t="s">
        <v>60</v>
      </c>
      <c r="L17" s="10" t="s">
        <v>28</v>
      </c>
      <c r="M17" s="10" t="s">
        <v>29</v>
      </c>
    </row>
    <row r="18" spans="2:13" ht="39.950000000000003" customHeight="1" x14ac:dyDescent="0.25">
      <c r="B18" s="5">
        <f t="shared" si="0"/>
        <v>12</v>
      </c>
      <c r="C18" s="6" t="s">
        <v>61</v>
      </c>
      <c r="D18" s="6" t="s">
        <v>62</v>
      </c>
      <c r="E18" s="7">
        <v>8539.07</v>
      </c>
      <c r="F18" s="8" t="s">
        <v>32</v>
      </c>
      <c r="G18" s="8" t="s">
        <v>63</v>
      </c>
      <c r="H18" s="9">
        <v>30</v>
      </c>
      <c r="I18" s="10" t="s">
        <v>19</v>
      </c>
      <c r="J18" s="10" t="s">
        <v>19</v>
      </c>
      <c r="K18" s="10" t="s">
        <v>35</v>
      </c>
      <c r="L18" s="10" t="s">
        <v>28</v>
      </c>
      <c r="M18" s="10" t="s">
        <v>29</v>
      </c>
    </row>
    <row r="19" spans="2:13" ht="39.950000000000003" customHeight="1" x14ac:dyDescent="0.25">
      <c r="B19" s="5">
        <f t="shared" si="0"/>
        <v>13</v>
      </c>
      <c r="C19" s="6" t="s">
        <v>64</v>
      </c>
      <c r="D19" s="6" t="s">
        <v>65</v>
      </c>
      <c r="E19" s="11">
        <v>16217.42</v>
      </c>
      <c r="F19" s="8" t="s">
        <v>66</v>
      </c>
      <c r="G19" s="8" t="s">
        <v>67</v>
      </c>
      <c r="H19" s="9">
        <v>35</v>
      </c>
      <c r="I19" s="10" t="s">
        <v>19</v>
      </c>
      <c r="J19" s="10" t="s">
        <v>19</v>
      </c>
      <c r="K19" s="10" t="s">
        <v>68</v>
      </c>
      <c r="L19" s="10" t="s">
        <v>28</v>
      </c>
      <c r="M19" s="10" t="s">
        <v>29</v>
      </c>
    </row>
    <row r="20" spans="2:13" ht="39.950000000000003" customHeight="1" x14ac:dyDescent="0.25">
      <c r="B20" s="5">
        <f t="shared" si="0"/>
        <v>14</v>
      </c>
      <c r="C20" s="6" t="s">
        <v>69</v>
      </c>
      <c r="D20" s="6" t="s">
        <v>70</v>
      </c>
      <c r="E20" s="7">
        <v>12667.79</v>
      </c>
      <c r="F20" s="8" t="s">
        <v>66</v>
      </c>
      <c r="G20" s="8" t="s">
        <v>71</v>
      </c>
      <c r="H20" s="9">
        <v>30</v>
      </c>
      <c r="I20" s="10" t="s">
        <v>19</v>
      </c>
      <c r="J20" s="10" t="s">
        <v>19</v>
      </c>
      <c r="K20" s="10" t="s">
        <v>72</v>
      </c>
      <c r="L20" s="10" t="s">
        <v>28</v>
      </c>
      <c r="M20" s="10" t="s">
        <v>29</v>
      </c>
    </row>
    <row r="21" spans="2:13" ht="39.950000000000003" customHeight="1" x14ac:dyDescent="0.25">
      <c r="B21" s="5">
        <f t="shared" si="0"/>
        <v>15</v>
      </c>
      <c r="C21" s="6" t="s">
        <v>73</v>
      </c>
      <c r="D21" s="6" t="s">
        <v>74</v>
      </c>
      <c r="E21" s="7">
        <v>29384.48</v>
      </c>
      <c r="F21" s="8" t="s">
        <v>66</v>
      </c>
      <c r="G21" s="8" t="s">
        <v>75</v>
      </c>
      <c r="H21" s="9">
        <v>75</v>
      </c>
      <c r="I21" s="10" t="s">
        <v>19</v>
      </c>
      <c r="J21" s="10" t="s">
        <v>19</v>
      </c>
      <c r="K21" s="10" t="s">
        <v>72</v>
      </c>
      <c r="L21" s="10" t="s">
        <v>28</v>
      </c>
      <c r="M21" s="10" t="s">
        <v>29</v>
      </c>
    </row>
    <row r="22" spans="2:13" ht="39.950000000000003" customHeight="1" x14ac:dyDescent="0.25">
      <c r="B22" s="5">
        <f t="shared" si="0"/>
        <v>16</v>
      </c>
      <c r="C22" s="6" t="s">
        <v>76</v>
      </c>
      <c r="D22" s="6" t="s">
        <v>77</v>
      </c>
      <c r="E22" s="7">
        <v>34169.31</v>
      </c>
      <c r="F22" s="8" t="s">
        <v>66</v>
      </c>
      <c r="G22" s="8" t="s">
        <v>78</v>
      </c>
      <c r="H22" s="9">
        <v>84</v>
      </c>
      <c r="I22" s="10" t="s">
        <v>19</v>
      </c>
      <c r="J22" s="10" t="s">
        <v>19</v>
      </c>
      <c r="K22" s="10" t="s">
        <v>72</v>
      </c>
      <c r="L22" s="10" t="s">
        <v>28</v>
      </c>
      <c r="M22" s="10" t="s">
        <v>29</v>
      </c>
    </row>
    <row r="23" spans="2:13" ht="39.950000000000003" customHeight="1" x14ac:dyDescent="0.25">
      <c r="B23" s="5">
        <f t="shared" si="0"/>
        <v>17</v>
      </c>
      <c r="C23" s="6" t="s">
        <v>79</v>
      </c>
      <c r="D23" s="6" t="s">
        <v>80</v>
      </c>
      <c r="E23" s="7">
        <v>23531.48</v>
      </c>
      <c r="F23" s="8" t="s">
        <v>66</v>
      </c>
      <c r="G23" s="8" t="s">
        <v>81</v>
      </c>
      <c r="H23" s="9">
        <v>70</v>
      </c>
      <c r="I23" s="10" t="s">
        <v>19</v>
      </c>
      <c r="J23" s="10" t="s">
        <v>19</v>
      </c>
      <c r="K23" s="10" t="s">
        <v>72</v>
      </c>
      <c r="L23" s="10" t="s">
        <v>28</v>
      </c>
      <c r="M23" s="10" t="s">
        <v>29</v>
      </c>
    </row>
    <row r="24" spans="2:13" ht="39.950000000000003" customHeight="1" x14ac:dyDescent="0.25">
      <c r="B24" s="5">
        <f t="shared" si="0"/>
        <v>18</v>
      </c>
      <c r="C24" s="6" t="s">
        <v>82</v>
      </c>
      <c r="D24" s="6" t="s">
        <v>42</v>
      </c>
      <c r="E24" s="7">
        <v>2358.46</v>
      </c>
      <c r="F24" s="8" t="s">
        <v>66</v>
      </c>
      <c r="G24" s="8" t="s">
        <v>83</v>
      </c>
      <c r="H24" s="9">
        <v>15</v>
      </c>
      <c r="I24" s="10" t="s">
        <v>19</v>
      </c>
      <c r="J24" s="10" t="s">
        <v>19</v>
      </c>
      <c r="K24" s="10" t="s">
        <v>27</v>
      </c>
      <c r="L24" s="10" t="s">
        <v>28</v>
      </c>
      <c r="M24" s="10" t="s">
        <v>29</v>
      </c>
    </row>
    <row r="25" spans="2:13" ht="39.950000000000003" customHeight="1" x14ac:dyDescent="0.25">
      <c r="B25" s="5">
        <f t="shared" si="0"/>
        <v>19</v>
      </c>
      <c r="C25" s="6" t="s">
        <v>84</v>
      </c>
      <c r="D25" s="6" t="s">
        <v>85</v>
      </c>
      <c r="E25" s="7">
        <v>6922.65</v>
      </c>
      <c r="F25" s="8" t="s">
        <v>66</v>
      </c>
      <c r="G25" s="8" t="s">
        <v>83</v>
      </c>
      <c r="H25" s="9">
        <v>15</v>
      </c>
      <c r="I25" s="10" t="s">
        <v>19</v>
      </c>
      <c r="J25" s="10" t="s">
        <v>19</v>
      </c>
      <c r="K25" s="10" t="s">
        <v>27</v>
      </c>
      <c r="L25" s="10" t="s">
        <v>28</v>
      </c>
      <c r="M25" s="10" t="s">
        <v>29</v>
      </c>
    </row>
    <row r="26" spans="2:13" ht="39.950000000000003" customHeight="1" x14ac:dyDescent="0.25">
      <c r="B26" s="5">
        <f t="shared" si="0"/>
        <v>20</v>
      </c>
      <c r="C26" s="6" t="s">
        <v>86</v>
      </c>
      <c r="D26" s="6" t="s">
        <v>42</v>
      </c>
      <c r="E26" s="7">
        <v>48500</v>
      </c>
      <c r="F26" s="8" t="s">
        <v>66</v>
      </c>
      <c r="G26" s="8" t="s">
        <v>83</v>
      </c>
      <c r="H26" s="9">
        <v>30</v>
      </c>
      <c r="I26" s="10" t="s">
        <v>87</v>
      </c>
      <c r="J26" s="10" t="s">
        <v>88</v>
      </c>
      <c r="K26" s="10" t="s">
        <v>89</v>
      </c>
      <c r="L26" s="10" t="s">
        <v>90</v>
      </c>
      <c r="M26" s="14" t="s">
        <v>91</v>
      </c>
    </row>
    <row r="27" spans="2:13" ht="39.950000000000003" customHeight="1" x14ac:dyDescent="0.25">
      <c r="D27" s="15"/>
    </row>
    <row r="28" spans="2:13" ht="39.950000000000003" customHeight="1" x14ac:dyDescent="0.25">
      <c r="D28" s="15"/>
    </row>
    <row r="29" spans="2:13" ht="39.950000000000003" customHeight="1" x14ac:dyDescent="0.25">
      <c r="D29" s="15"/>
    </row>
    <row r="30" spans="2:13" x14ac:dyDescent="0.25">
      <c r="D30" s="15"/>
    </row>
    <row r="31" spans="2:13" x14ac:dyDescent="0.25">
      <c r="D31" s="15"/>
    </row>
    <row r="32" spans="2:13" ht="42.75" customHeight="1" x14ac:dyDescent="0.25">
      <c r="D32" s="15"/>
    </row>
    <row r="33" spans="2:13" ht="39.950000000000003" customHeight="1" x14ac:dyDescent="0.25">
      <c r="D33" s="15"/>
    </row>
    <row r="34" spans="2:13" ht="39.950000000000003" customHeight="1" x14ac:dyDescent="0.25">
      <c r="D34" s="15"/>
    </row>
    <row r="35" spans="2:13" ht="39.950000000000003" customHeight="1" x14ac:dyDescent="0.25">
      <c r="D35" s="15"/>
    </row>
    <row r="36" spans="2:13" ht="39.950000000000003" customHeight="1" x14ac:dyDescent="0.25">
      <c r="D36" s="15"/>
    </row>
    <row r="37" spans="2:13" ht="39.950000000000003" customHeight="1" x14ac:dyDescent="0.25">
      <c r="D37" s="15"/>
    </row>
    <row r="38" spans="2:13" ht="39.950000000000003" customHeight="1" x14ac:dyDescent="0.25">
      <c r="D38" s="15"/>
    </row>
    <row r="39" spans="2:13" ht="39.950000000000003" customHeight="1" x14ac:dyDescent="0.25">
      <c r="D39" s="15"/>
    </row>
    <row r="40" spans="2:13" ht="39.950000000000003" customHeight="1" x14ac:dyDescent="0.25">
      <c r="D40" s="15"/>
    </row>
    <row r="41" spans="2:13" x14ac:dyDescent="0.25">
      <c r="D41" s="15"/>
    </row>
    <row r="42" spans="2:13" ht="39.950000000000003" customHeight="1" x14ac:dyDescent="0.25">
      <c r="D42" s="15"/>
    </row>
    <row r="43" spans="2:13" ht="39.950000000000003" customHeight="1" x14ac:dyDescent="0.25">
      <c r="D43" s="15"/>
    </row>
    <row r="44" spans="2:13" ht="39.950000000000003" customHeight="1" x14ac:dyDescent="0.25">
      <c r="D44" s="15"/>
    </row>
    <row r="45" spans="2:13" ht="39.950000000000003" customHeight="1" x14ac:dyDescent="0.25">
      <c r="D45" s="15"/>
    </row>
    <row r="46" spans="2:13" ht="39.950000000000003" customHeight="1" x14ac:dyDescent="0.25">
      <c r="B46" s="16"/>
      <c r="C46" s="15"/>
      <c r="D46" s="15"/>
      <c r="E46" s="15"/>
      <c r="F46" s="17"/>
      <c r="G46" s="17"/>
      <c r="H46" s="17"/>
      <c r="I46" s="17"/>
      <c r="J46" s="17"/>
      <c r="K46" s="17"/>
      <c r="L46" s="17"/>
      <c r="M46" s="17"/>
    </row>
    <row r="47" spans="2:13" ht="45.75" customHeight="1" x14ac:dyDescent="0.25">
      <c r="C47" s="18"/>
      <c r="D47" s="15"/>
      <c r="E47" s="18"/>
      <c r="F47" s="18"/>
      <c r="G47" s="18"/>
      <c r="H47" s="18"/>
      <c r="I47" s="18"/>
      <c r="J47" s="18"/>
      <c r="K47" s="18"/>
      <c r="L47" s="18"/>
      <c r="M47" s="18"/>
    </row>
    <row r="48" spans="2:13" ht="18.75" x14ac:dyDescent="0.25">
      <c r="D48" s="15"/>
      <c r="F48" s="19"/>
      <c r="G48" s="19"/>
      <c r="H48" s="19"/>
      <c r="I48" s="19"/>
      <c r="J48" s="19"/>
      <c r="K48" s="19"/>
      <c r="L48" s="19"/>
      <c r="M48" s="19"/>
    </row>
    <row r="49" spans="2:13" ht="69.75" customHeight="1" x14ac:dyDescent="0.25">
      <c r="B49" s="20"/>
      <c r="C49" s="15"/>
      <c r="D49" s="15"/>
      <c r="E49" s="15"/>
      <c r="F49" s="17"/>
      <c r="G49" s="17"/>
      <c r="H49" s="17"/>
      <c r="I49" s="17"/>
      <c r="J49" s="17"/>
      <c r="K49" s="17"/>
      <c r="L49" s="17"/>
      <c r="M49" s="17"/>
    </row>
    <row r="50" spans="2:13" ht="40.5" x14ac:dyDescent="0.25">
      <c r="B50" s="21"/>
      <c r="C50" s="6" t="s">
        <v>92</v>
      </c>
      <c r="D50" s="6"/>
      <c r="E50" s="6"/>
      <c r="F50" s="8" t="s">
        <v>93</v>
      </c>
      <c r="G50" s="17"/>
      <c r="H50" s="17"/>
      <c r="I50" s="17"/>
      <c r="J50" s="17"/>
      <c r="K50" s="17"/>
      <c r="L50" s="17"/>
      <c r="M50" s="17"/>
    </row>
    <row r="51" spans="2:13" x14ac:dyDescent="0.25">
      <c r="C51" s="15"/>
      <c r="D51" s="15"/>
      <c r="E51" s="15"/>
      <c r="F51" s="22"/>
      <c r="G51" s="22"/>
      <c r="H51" s="22"/>
      <c r="I51" s="22"/>
      <c r="J51" s="22"/>
      <c r="K51" s="22"/>
      <c r="L51" s="22"/>
      <c r="M51" s="22"/>
    </row>
    <row r="53" spans="2:13" x14ac:dyDescent="0.25">
      <c r="C53" s="23" t="s">
        <v>94</v>
      </c>
      <c r="D53" s="23"/>
      <c r="E53" s="23"/>
      <c r="F53" s="23" t="e">
        <f>COUNTIF(#REF!,"FORMULACIÓN")</f>
        <v>#REF!</v>
      </c>
      <c r="G53" s="24"/>
      <c r="H53" s="24"/>
      <c r="I53" s="24"/>
      <c r="J53" s="24"/>
      <c r="K53" s="24"/>
      <c r="L53" s="24"/>
      <c r="M53" s="24"/>
    </row>
    <row r="54" spans="2:13" x14ac:dyDescent="0.25">
      <c r="C54" s="23" t="s">
        <v>95</v>
      </c>
      <c r="D54" s="23"/>
      <c r="E54" s="23"/>
      <c r="F54" s="23" t="e">
        <f>COUNTIF(#REF!,"EN PROCESO")</f>
        <v>#REF!</v>
      </c>
      <c r="G54" s="24"/>
      <c r="H54" s="24"/>
      <c r="I54" s="24"/>
      <c r="J54" s="24"/>
      <c r="K54" s="24"/>
      <c r="L54" s="24"/>
      <c r="M54" s="24"/>
    </row>
    <row r="55" spans="2:13" x14ac:dyDescent="0.25">
      <c r="C55" s="23" t="s">
        <v>96</v>
      </c>
      <c r="D55" s="23"/>
      <c r="E55" s="23"/>
      <c r="F55" s="23" t="e">
        <f>COUNTIF(#REF!,"EJECUCIÓN")</f>
        <v>#REF!</v>
      </c>
      <c r="G55" s="24"/>
      <c r="H55" s="24"/>
      <c r="I55" s="24"/>
      <c r="J55" s="24"/>
      <c r="K55" s="24"/>
      <c r="L55" s="24"/>
      <c r="M55" s="24"/>
    </row>
    <row r="56" spans="2:13" x14ac:dyDescent="0.25">
      <c r="C56" s="23" t="s">
        <v>97</v>
      </c>
      <c r="D56" s="23"/>
      <c r="E56" s="23"/>
      <c r="F56" s="23" t="e">
        <f>COUNTIF(#REF!,"FINALIZADO")</f>
        <v>#REF!</v>
      </c>
      <c r="G56" s="24"/>
      <c r="H56" s="24"/>
      <c r="I56" s="24"/>
      <c r="J56" s="24"/>
      <c r="K56" s="24"/>
      <c r="L56" s="24"/>
      <c r="M56" s="24"/>
    </row>
    <row r="57" spans="2:13" x14ac:dyDescent="0.25">
      <c r="C57" s="23" t="s">
        <v>98</v>
      </c>
      <c r="D57" s="23"/>
      <c r="E57" s="23"/>
      <c r="F57" s="23" t="e">
        <f>COUNTIF(#REF!,"SUSPENDIDO")</f>
        <v>#REF!</v>
      </c>
      <c r="G57" s="24"/>
      <c r="H57" s="24"/>
      <c r="I57" s="24"/>
      <c r="J57" s="24"/>
      <c r="K57" s="24"/>
      <c r="L57" s="24"/>
      <c r="M57" s="24"/>
    </row>
    <row r="58" spans="2:13" ht="18.75" x14ac:dyDescent="0.25">
      <c r="C58" s="25" t="s">
        <v>99</v>
      </c>
      <c r="D58" s="25"/>
      <c r="E58" s="25"/>
      <c r="F58" s="25" t="e">
        <f>SUBTOTAL(9,F53:F57)</f>
        <v>#REF!</v>
      </c>
      <c r="G58" s="25"/>
      <c r="H58" s="25"/>
      <c r="I58" s="25"/>
      <c r="J58" s="25"/>
      <c r="K58" s="25"/>
      <c r="L58" s="25"/>
      <c r="M58" s="25"/>
    </row>
    <row r="60" spans="2:13" ht="30.75" customHeight="1" x14ac:dyDescent="0.25">
      <c r="F60" s="26" t="s">
        <v>100</v>
      </c>
      <c r="G60" s="26"/>
      <c r="H60" s="26"/>
      <c r="I60" s="26"/>
      <c r="J60" s="26"/>
      <c r="K60" s="26"/>
      <c r="L60" s="26"/>
      <c r="M60" s="26"/>
    </row>
    <row r="61" spans="2:13" x14ac:dyDescent="0.25">
      <c r="C61" s="23" t="s">
        <v>16</v>
      </c>
      <c r="D61" s="23"/>
      <c r="E61" s="23"/>
      <c r="F61" s="23">
        <f>COUNTIF(F7:F26,"FONDOS PROPIOS")</f>
        <v>2</v>
      </c>
      <c r="G61" s="23"/>
      <c r="H61" s="23"/>
      <c r="I61" s="23"/>
      <c r="J61" s="23"/>
      <c r="K61" s="23"/>
      <c r="L61" s="23"/>
      <c r="M61" s="23"/>
    </row>
    <row r="62" spans="2:13" x14ac:dyDescent="0.25">
      <c r="C62" s="23" t="s">
        <v>32</v>
      </c>
      <c r="D62" s="23"/>
      <c r="E62" s="23"/>
      <c r="F62" s="23">
        <f>COUNTIF(F7:F26,"PROMERICA")</f>
        <v>5</v>
      </c>
      <c r="G62" s="23"/>
      <c r="H62" s="23"/>
      <c r="I62" s="23"/>
      <c r="J62" s="23"/>
      <c r="K62" s="23"/>
      <c r="L62" s="23"/>
      <c r="M62" s="23"/>
    </row>
    <row r="63" spans="2:13" x14ac:dyDescent="0.25">
      <c r="C63" s="23" t="s">
        <v>101</v>
      </c>
      <c r="D63" s="23"/>
      <c r="E63" s="23"/>
      <c r="F63" s="23">
        <f>COUNTIF(F7:F26,"FODES Libre disponibilidad")</f>
        <v>8</v>
      </c>
      <c r="G63" s="23"/>
      <c r="H63" s="23"/>
      <c r="I63" s="23"/>
      <c r="J63" s="23"/>
      <c r="K63" s="23"/>
      <c r="L63" s="23"/>
      <c r="M63" s="23"/>
    </row>
    <row r="64" spans="2:13" x14ac:dyDescent="0.25">
      <c r="C64" s="23" t="s">
        <v>102</v>
      </c>
      <c r="D64" s="23"/>
      <c r="E64" s="23"/>
      <c r="F64" s="23">
        <f>COUNTIF(F7:F26,"Fondos de emergencia Tormenta Amanda")</f>
        <v>2</v>
      </c>
      <c r="G64" s="23"/>
      <c r="H64" s="23"/>
      <c r="I64" s="23"/>
      <c r="J64" s="23"/>
      <c r="K64" s="23"/>
      <c r="L64" s="23"/>
      <c r="M64" s="23"/>
    </row>
    <row r="65" spans="3:13" x14ac:dyDescent="0.25">
      <c r="C65" s="23" t="s">
        <v>103</v>
      </c>
      <c r="D65" s="23"/>
      <c r="E65" s="23"/>
      <c r="F65" s="23">
        <f>COUNTIF(F7:F26,"CONVENIO")</f>
        <v>0</v>
      </c>
      <c r="G65" s="23"/>
      <c r="H65" s="23"/>
      <c r="I65" s="23"/>
      <c r="J65" s="23"/>
      <c r="K65" s="23"/>
      <c r="L65" s="23"/>
      <c r="M65" s="23"/>
    </row>
    <row r="66" spans="3:13" x14ac:dyDescent="0.25">
      <c r="C66" s="23" t="s">
        <v>104</v>
      </c>
      <c r="D66" s="23"/>
      <c r="E66" s="23"/>
      <c r="F66" s="23">
        <f>COUNTIF(F7:F26,"Prestamo de la Caja Crédito de Santiago Nonualco")</f>
        <v>2</v>
      </c>
      <c r="G66" s="23"/>
      <c r="H66" s="23"/>
      <c r="I66" s="23"/>
      <c r="J66" s="23"/>
      <c r="K66" s="23"/>
      <c r="L66" s="23"/>
      <c r="M66" s="23"/>
    </row>
    <row r="67" spans="3:13" ht="32.25" customHeight="1" x14ac:dyDescent="0.25">
      <c r="C67" s="27" t="s">
        <v>43</v>
      </c>
      <c r="D67" s="27"/>
      <c r="E67" s="27"/>
      <c r="F67" s="23">
        <f>COUNTIF(F7:F26,"Fondo de emergencia y reconstrucción del país post pandemia")</f>
        <v>1</v>
      </c>
      <c r="G67" s="23"/>
      <c r="H67" s="23"/>
      <c r="I67" s="23"/>
      <c r="J67" s="23"/>
      <c r="K67" s="23"/>
      <c r="L67" s="23"/>
      <c r="M67" s="23"/>
    </row>
    <row r="68" spans="3:13" ht="19.5" customHeight="1" x14ac:dyDescent="0.25">
      <c r="C68" s="27" t="s">
        <v>105</v>
      </c>
      <c r="D68" s="27"/>
      <c r="E68" s="27"/>
      <c r="F68" s="23">
        <f>COUNTIF(F7:F26,"Pendiente")</f>
        <v>0</v>
      </c>
      <c r="G68" s="23"/>
      <c r="H68" s="23"/>
      <c r="I68" s="23"/>
      <c r="J68" s="23"/>
      <c r="K68" s="23"/>
      <c r="L68" s="23"/>
      <c r="M68" s="23"/>
    </row>
    <row r="69" spans="3:13" ht="18.75" x14ac:dyDescent="0.25">
      <c r="C69" s="25" t="s">
        <v>99</v>
      </c>
      <c r="D69" s="25"/>
      <c r="E69" s="25"/>
      <c r="F69" s="25">
        <f>SUM(F61:F68)</f>
        <v>20</v>
      </c>
      <c r="G69" s="25"/>
      <c r="H69" s="25"/>
      <c r="I69" s="25"/>
      <c r="J69" s="25"/>
      <c r="K69" s="25"/>
      <c r="L69" s="25"/>
      <c r="M69" s="25"/>
    </row>
  </sheetData>
  <mergeCells count="4">
    <mergeCell ref="B1:M1"/>
    <mergeCell ref="B2:M2"/>
    <mergeCell ref="B3:M3"/>
    <mergeCell ref="B4:M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UAIP</cp:lastModifiedBy>
  <dcterms:created xsi:type="dcterms:W3CDTF">2021-10-06T18:25:07Z</dcterms:created>
  <dcterms:modified xsi:type="dcterms:W3CDTF">2021-10-06T19:47:11Z</dcterms:modified>
</cp:coreProperties>
</file>