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90" windowWidth="12120" windowHeight="8280" activeTab="1"/>
  </bookViews>
  <sheets>
    <sheet name="COSTO FINANCIERO" sheetId="1" r:id="rId1"/>
    <sheet name="PLANILLA COSTO SALARIOS" sheetId="2" r:id="rId2"/>
    <sheet name="Hoja3" sheetId="3" r:id="rId3"/>
    <sheet name="Hoja4" sheetId="4" r:id="rId4"/>
  </sheets>
  <calcPr calcId="145621"/>
</workbook>
</file>

<file path=xl/calcChain.xml><?xml version="1.0" encoding="utf-8"?>
<calcChain xmlns="http://schemas.openxmlformats.org/spreadsheetml/2006/main">
  <c r="G4" i="1" l="1"/>
  <c r="AE43" i="1"/>
  <c r="AC43" i="1"/>
  <c r="AA43" i="1"/>
  <c r="Y43" i="1"/>
  <c r="W43" i="1"/>
  <c r="U43" i="1"/>
  <c r="S43" i="1"/>
  <c r="I43" i="1"/>
  <c r="G43" i="1"/>
  <c r="E43" i="1"/>
  <c r="E22" i="1"/>
  <c r="I22" i="1"/>
  <c r="S22" i="1"/>
  <c r="E23" i="1"/>
  <c r="I23" i="1"/>
  <c r="S23" i="1"/>
  <c r="AF23" i="1" l="1"/>
  <c r="AF43" i="1"/>
  <c r="AF22" i="1"/>
  <c r="M8" i="1"/>
  <c r="M7" i="1"/>
  <c r="K8" i="1"/>
  <c r="K7" i="1"/>
  <c r="E8" i="1"/>
  <c r="E7" i="1"/>
  <c r="AF7" i="1" s="1"/>
  <c r="W35" i="1"/>
  <c r="AF8" i="1" l="1"/>
  <c r="AB45" i="1"/>
  <c r="S24" i="1"/>
  <c r="S4" i="1"/>
  <c r="M12" i="1"/>
  <c r="R45" i="1" l="1"/>
  <c r="S44" i="1"/>
  <c r="S36" i="1"/>
  <c r="S41" i="1"/>
  <c r="S35" i="1"/>
  <c r="S42" i="1"/>
  <c r="S34" i="1"/>
  <c r="S33" i="1"/>
  <c r="S32" i="1"/>
  <c r="S31" i="1"/>
  <c r="S25" i="1"/>
  <c r="S10" i="1"/>
  <c r="S9" i="1"/>
  <c r="S21" i="1"/>
  <c r="S19" i="1"/>
  <c r="S18" i="1"/>
  <c r="S17" i="1"/>
  <c r="S20" i="1"/>
  <c r="S12" i="1"/>
  <c r="S5" i="1"/>
  <c r="Q20" i="1"/>
  <c r="Q6" i="1"/>
  <c r="Q4" i="1"/>
  <c r="G20" i="2"/>
  <c r="F20" i="2"/>
  <c r="H20" i="2" l="1"/>
  <c r="L20" i="2" s="1"/>
  <c r="S45" i="1"/>
  <c r="AD45" i="1" l="1"/>
  <c r="T45" i="1"/>
  <c r="Z45" i="1"/>
  <c r="X45" i="1"/>
  <c r="V45" i="1"/>
  <c r="P45" i="1"/>
  <c r="N45" i="1"/>
  <c r="L45" i="1"/>
  <c r="J45" i="1"/>
  <c r="H45" i="1"/>
  <c r="F45" i="1"/>
  <c r="D45" i="1"/>
  <c r="E35" i="1"/>
  <c r="G35" i="1"/>
  <c r="I35" i="1"/>
  <c r="U35" i="1"/>
  <c r="W44" i="1"/>
  <c r="W36" i="1"/>
  <c r="W41" i="1"/>
  <c r="W42" i="1"/>
  <c r="W34" i="1"/>
  <c r="W33" i="1"/>
  <c r="W32" i="1"/>
  <c r="W24" i="1"/>
  <c r="W10" i="1"/>
  <c r="W9" i="1"/>
  <c r="AC44" i="1"/>
  <c r="AC36" i="1"/>
  <c r="AC41" i="1"/>
  <c r="AC35" i="1"/>
  <c r="AC42" i="1"/>
  <c r="AC34" i="1"/>
  <c r="AC33" i="1"/>
  <c r="AC32" i="1"/>
  <c r="AC31" i="1"/>
  <c r="Y10" i="1"/>
  <c r="AF10" i="1" s="1"/>
  <c r="M21" i="1"/>
  <c r="M19" i="1"/>
  <c r="M18" i="1"/>
  <c r="M17" i="1"/>
  <c r="O6" i="1"/>
  <c r="O5" i="1"/>
  <c r="M11" i="1"/>
  <c r="M6" i="1"/>
  <c r="AE44" i="1"/>
  <c r="AE36" i="1"/>
  <c r="AE41" i="1"/>
  <c r="AE35" i="1"/>
  <c r="AA44" i="1"/>
  <c r="AA36" i="1"/>
  <c r="AA41" i="1"/>
  <c r="AA35" i="1"/>
  <c r="Y44" i="1"/>
  <c r="Y36" i="1"/>
  <c r="Y41" i="1"/>
  <c r="Y35" i="1"/>
  <c r="U44" i="1"/>
  <c r="U36" i="1"/>
  <c r="U41" i="1"/>
  <c r="AE42" i="1"/>
  <c r="AA42" i="1"/>
  <c r="AA34" i="1"/>
  <c r="AA33" i="1"/>
  <c r="AA32" i="1"/>
  <c r="Y42" i="1"/>
  <c r="Y34" i="1"/>
  <c r="Y33" i="1"/>
  <c r="Y32" i="1"/>
  <c r="Y31" i="1"/>
  <c r="U42" i="1"/>
  <c r="U34" i="1"/>
  <c r="U33" i="1"/>
  <c r="U32" i="1"/>
  <c r="U31" i="1"/>
  <c r="Q34" i="1"/>
  <c r="O34" i="1"/>
  <c r="M34" i="1"/>
  <c r="K34" i="1"/>
  <c r="K25" i="1"/>
  <c r="K9" i="1"/>
  <c r="K21" i="1"/>
  <c r="K19" i="1"/>
  <c r="K18" i="1"/>
  <c r="K17" i="1"/>
  <c r="K20" i="1"/>
  <c r="K12" i="1"/>
  <c r="K11" i="1"/>
  <c r="K6" i="1"/>
  <c r="K5" i="1"/>
  <c r="K4" i="1"/>
  <c r="I44" i="1"/>
  <c r="I36" i="1"/>
  <c r="I41" i="1"/>
  <c r="I42" i="1"/>
  <c r="I34" i="1"/>
  <c r="I33" i="1"/>
  <c r="I32" i="1"/>
  <c r="I31" i="1"/>
  <c r="I21" i="1"/>
  <c r="I12" i="1"/>
  <c r="G44" i="1"/>
  <c r="G36" i="1"/>
  <c r="G41" i="1"/>
  <c r="G42" i="1"/>
  <c r="G34" i="1"/>
  <c r="G33" i="1"/>
  <c r="G32" i="1"/>
  <c r="G31" i="1"/>
  <c r="G6" i="1"/>
  <c r="E44" i="1"/>
  <c r="E36" i="1"/>
  <c r="E41" i="1"/>
  <c r="E42" i="1"/>
  <c r="E34" i="1"/>
  <c r="E33" i="1"/>
  <c r="E32" i="1"/>
  <c r="E31" i="1"/>
  <c r="E25" i="1"/>
  <c r="E24" i="1"/>
  <c r="E9" i="1"/>
  <c r="E21" i="1"/>
  <c r="E19" i="1"/>
  <c r="E18" i="1"/>
  <c r="E17" i="1"/>
  <c r="E20" i="1"/>
  <c r="E12" i="1"/>
  <c r="E11" i="1"/>
  <c r="E6" i="1"/>
  <c r="AF6" i="1" s="1"/>
  <c r="E5" i="1"/>
  <c r="E4" i="1"/>
  <c r="AF4" i="1" s="1"/>
  <c r="AF19" i="1" l="1"/>
  <c r="AF24" i="1"/>
  <c r="AF42" i="1"/>
  <c r="AF21" i="1"/>
  <c r="AF41" i="1"/>
  <c r="AF25" i="1"/>
  <c r="AF20" i="1"/>
  <c r="AF5" i="1"/>
  <c r="AF11" i="1"/>
  <c r="AF12" i="1"/>
  <c r="AF17" i="1"/>
  <c r="AF18" i="1"/>
  <c r="AF9" i="1"/>
  <c r="AF31" i="1"/>
  <c r="AF33" i="1"/>
  <c r="AF36" i="1"/>
  <c r="AF44" i="1"/>
  <c r="AF32" i="1"/>
  <c r="AF34" i="1"/>
  <c r="AF35" i="1"/>
  <c r="F8" i="2"/>
  <c r="F7" i="2"/>
  <c r="G7" i="2"/>
  <c r="G19" i="2"/>
  <c r="F19" i="2"/>
  <c r="G18" i="2"/>
  <c r="F18" i="2"/>
  <c r="G17" i="2"/>
  <c r="F17" i="2"/>
  <c r="G16" i="2"/>
  <c r="F16" i="2"/>
  <c r="G15" i="2"/>
  <c r="F15" i="2"/>
  <c r="G14" i="2"/>
  <c r="F14" i="2"/>
  <c r="G13" i="2"/>
  <c r="F13" i="2"/>
  <c r="G12" i="2"/>
  <c r="F12" i="2"/>
  <c r="G11" i="2"/>
  <c r="F11" i="2"/>
  <c r="G10" i="2"/>
  <c r="F10" i="2"/>
  <c r="G9" i="2"/>
  <c r="F9" i="2"/>
  <c r="G8" i="2"/>
  <c r="H9" i="2" l="1"/>
  <c r="L9" i="2" s="1"/>
  <c r="H10" i="2"/>
  <c r="L10" i="2" s="1"/>
  <c r="H11" i="2"/>
  <c r="L11" i="2" s="1"/>
  <c r="H12" i="2"/>
  <c r="L12" i="2" s="1"/>
  <c r="H13" i="2"/>
  <c r="L13" i="2" s="1"/>
  <c r="H14" i="2"/>
  <c r="L14" i="2" s="1"/>
  <c r="H15" i="2"/>
  <c r="L15" i="2" s="1"/>
  <c r="H16" i="2"/>
  <c r="L16" i="2" s="1"/>
  <c r="H17" i="2"/>
  <c r="L17" i="2" s="1"/>
  <c r="H18" i="2"/>
  <c r="L18" i="2" s="1"/>
  <c r="H19" i="2"/>
  <c r="L19" i="2" s="1"/>
  <c r="H7" i="2"/>
  <c r="L7" i="2" s="1"/>
  <c r="H8" i="2"/>
  <c r="L8" i="2" s="1"/>
  <c r="L21" i="2" l="1"/>
  <c r="AC45" i="1"/>
  <c r="AE45" i="1"/>
  <c r="U45" i="1"/>
  <c r="M45" i="1"/>
  <c r="K45" i="1" l="1"/>
  <c r="O45" i="1"/>
  <c r="G45" i="1"/>
  <c r="I45" i="1"/>
  <c r="AA45" i="1"/>
  <c r="E45" i="1"/>
  <c r="Y45" i="1"/>
  <c r="W45" i="1"/>
  <c r="AF45" i="1" l="1"/>
  <c r="Q45" i="1" l="1"/>
</calcChain>
</file>

<file path=xl/sharedStrings.xml><?xml version="1.0" encoding="utf-8"?>
<sst xmlns="http://schemas.openxmlformats.org/spreadsheetml/2006/main" count="223" uniqueCount="126">
  <si>
    <t>Actividades del plan de trabajo</t>
  </si>
  <si>
    <t>Responsables</t>
  </si>
  <si>
    <t>Gobernador</t>
  </si>
  <si>
    <t>Total Salarios</t>
  </si>
  <si>
    <t>Secretario</t>
  </si>
  <si>
    <t>Enc. Autènticas</t>
  </si>
  <si>
    <t>Promotor</t>
  </si>
  <si>
    <t>Ordenanza</t>
  </si>
  <si>
    <t>promotora</t>
  </si>
  <si>
    <t>=</t>
  </si>
  <si>
    <t>Acción</t>
  </si>
  <si>
    <t>Autorizaciones a recibideros y beneficios de café</t>
  </si>
  <si>
    <t>Enc. Escritos.</t>
  </si>
  <si>
    <t>Coord.  de Promotores</t>
  </si>
  <si>
    <t>Enc. Auténticas</t>
  </si>
  <si>
    <t>Celebración de matrimonios.</t>
  </si>
  <si>
    <t>Reunión con el Comité Cívico.</t>
  </si>
  <si>
    <t>Informe mensual de Seguimiento del Plan de Trabajo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</si>
  <si>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</si>
  <si>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Gobernador Suplente</t>
  </si>
  <si>
    <t>Pasa…</t>
  </si>
  <si>
    <t>Elaboración mensual de la Requisicion de Materiales de oficina.</t>
  </si>
  <si>
    <t xml:space="preserve">     Promotor </t>
  </si>
  <si>
    <t xml:space="preserve">     Promotora</t>
  </si>
  <si>
    <t xml:space="preserve">     Ordenanza</t>
  </si>
  <si>
    <t xml:space="preserve">   Secretario</t>
  </si>
  <si>
    <t xml:space="preserve">  Gobernador</t>
  </si>
  <si>
    <t>Plan Trabajo Gob. Usulután</t>
  </si>
  <si>
    <t>Salarios ……</t>
  </si>
  <si>
    <t>Reunión con el Gabinete de Gestión Deptal.</t>
  </si>
  <si>
    <t xml:space="preserve">  Gob. Suplente</t>
  </si>
  <si>
    <t>Enc. Auténtica</t>
  </si>
  <si>
    <t xml:space="preserve"> Enc. Escritos</t>
  </si>
  <si>
    <t>Total salarios, ISSS, AFP, Aguinaldo, primas especiales y canasta básica</t>
  </si>
  <si>
    <t>Seguridad</t>
  </si>
  <si>
    <t>Informe del Control de Asistencia.</t>
  </si>
  <si>
    <t>Enc. Matrimonios</t>
  </si>
  <si>
    <t xml:space="preserve">Enc. Matrimonios </t>
  </si>
  <si>
    <t xml:space="preserve"> Enc. Matrimonios</t>
  </si>
  <si>
    <t xml:space="preserve">     Seguridad</t>
  </si>
  <si>
    <t>N°</t>
  </si>
  <si>
    <t>Salario</t>
  </si>
  <si>
    <t>Aportaciones</t>
  </si>
  <si>
    <t>Mensual</t>
  </si>
  <si>
    <t>Aguinaldo</t>
  </si>
  <si>
    <t>Primas Especiales</t>
  </si>
  <si>
    <t>Canasta Básica</t>
  </si>
  <si>
    <t>Total</t>
  </si>
  <si>
    <t>ISSS</t>
  </si>
  <si>
    <t>AFP/INPEP</t>
  </si>
  <si>
    <t>Coordinador de Promotores</t>
  </si>
  <si>
    <t>Auxiliar II</t>
  </si>
  <si>
    <t>Secretaria  I</t>
  </si>
  <si>
    <t>Motorista I</t>
  </si>
  <si>
    <t>Técnico Protección Civil</t>
  </si>
  <si>
    <t>TOTAL</t>
  </si>
  <si>
    <t>Plaza Nominal</t>
  </si>
  <si>
    <t>Plaza Funcional</t>
  </si>
  <si>
    <t>Ordenanza y Motorista</t>
  </si>
  <si>
    <t>Encargada de auténticas</t>
  </si>
  <si>
    <t>Encargada de escritos</t>
  </si>
  <si>
    <t>Seguridad y motorista</t>
  </si>
  <si>
    <t>Promotora</t>
  </si>
  <si>
    <t>Seguimiento a las actividades Planificadas del Comité Cívico Deptal.</t>
  </si>
  <si>
    <t>Gobernad, Secretario, Enc.de auténticas.</t>
  </si>
  <si>
    <t>Gobernad, Gob. Suplente, Secretario,  Enc.auténticas, Enc. Escritos, Enc. Matrimonio</t>
  </si>
  <si>
    <t>Gobernad, Secretario, Enc. Escritos.</t>
  </si>
  <si>
    <t>Gobernad, Coord. de promotores</t>
  </si>
  <si>
    <t>Gobernad,  Secretario, Enc. de matrimonio</t>
  </si>
  <si>
    <t>Gobernad, Secretario, Ordenanza</t>
  </si>
  <si>
    <t>Ordenanza, Promotor</t>
  </si>
  <si>
    <t>Gobernad, Secretario</t>
  </si>
  <si>
    <t>Gobernad, Gob.Suplente, Coord.  de promotores, Auxiliar articulac. territ,  2 Promotores</t>
  </si>
  <si>
    <t>Gobernad, Gob.Suplente, Coord.  de promotores, Auxiliar articulac. territ,  3 Promotores, ordenanza</t>
  </si>
  <si>
    <t>Informe mensual de eventos y actividad.</t>
  </si>
  <si>
    <t>Auxiliar para articulación territorial</t>
  </si>
  <si>
    <t>Promotora (Encargada Albergues)</t>
  </si>
  <si>
    <r>
      <t xml:space="preserve"> Coord. Promo</t>
    </r>
    <r>
      <rPr>
        <b/>
        <sz val="7"/>
        <rFont val="Arial"/>
        <family val="2"/>
      </rPr>
      <t>t</t>
    </r>
  </si>
  <si>
    <t>Auxiliar para la articulación territorial</t>
  </si>
  <si>
    <t>Motorista</t>
  </si>
  <si>
    <t xml:space="preserve">Secretaria  II </t>
  </si>
  <si>
    <t>Encargada de Matrimonios</t>
  </si>
  <si>
    <t>Elaboración del Plan de Trabajo 2018</t>
  </si>
  <si>
    <t>Elaboración del Plan de Riesgos 2018</t>
  </si>
  <si>
    <t>Gobernad, Secretario, Coord. de promotores, enc. de escritos</t>
  </si>
  <si>
    <t>Gobernad, Motorista</t>
  </si>
  <si>
    <t>Gobernad, Gob.Suplente, Coord.  de promotores, Auxiliar articulac. territ,  3 Promotrs, Seguridad</t>
  </si>
  <si>
    <t>Gobernad, Gob.Suplente, Coord.  de promotores, Auxiliar articulac. territ,  3 Promotor., Seguridad</t>
  </si>
  <si>
    <t>Gobernad, Gob.Suplente, Coord.  de promotores, Auxiliar articulac. territ,  3 Promotors, Seguridad</t>
  </si>
  <si>
    <t>Elab. de liquidación de combust.</t>
  </si>
  <si>
    <t>Pag. 1 de 4</t>
  </si>
  <si>
    <t>Pag. 2 de 4</t>
  </si>
  <si>
    <t>Pag. 3 de 4</t>
  </si>
  <si>
    <t>Pag. 4 de 4</t>
  </si>
  <si>
    <t>Reunión con la Comisión Departamental de Protección Civil</t>
  </si>
  <si>
    <t>Gobernad, Gob.Suplente, Coord.  de promotores, Auxiliar articulac. territ,  3 Promotores, Seguridad, motorista</t>
  </si>
  <si>
    <t>Extención de matrículas de destace</t>
  </si>
  <si>
    <t>Extención de matrícula de comerciante corretero</t>
  </si>
  <si>
    <t>ANEXO:     COSTEO PRORRATEO - RECURSO FINANCIERO PLAN DE TRABAJO 2017 GOBERNACIÓN USULUTÁN</t>
  </si>
  <si>
    <t>Brindar audiencias a la ciudadanía</t>
  </si>
  <si>
    <t>Solicitudes recibidas para autorización de recursos</t>
  </si>
  <si>
    <t>Extensión de Recomendaciones.</t>
  </si>
  <si>
    <t xml:space="preserve">Entrega  de recursos prestados </t>
  </si>
  <si>
    <t>Auténtica de partidas de nac., marg., matrim, defunc., divorcio.</t>
  </si>
  <si>
    <t>Reunión con los Gabinetes Sectoriales o Gabinetes Misionales</t>
  </si>
  <si>
    <t>Acercamiento a las comunidades y reunión con liderazgos para la articulación territorial.</t>
  </si>
  <si>
    <t>Reunión  de Asambleas Ciudadanas Departamentales</t>
  </si>
  <si>
    <t>Reunión de Asambleas Ciudadanas Municipales</t>
  </si>
  <si>
    <t>Seguimiento a los planes y accionar de la Comisión Departamental de Protección Civil: Plan Verano, Plan Castor, Plan Invernal, Plan Divino Salv. y Plan Belén.</t>
  </si>
  <si>
    <t>Elaboración de Herramientas Administrativas</t>
  </si>
  <si>
    <t>Gestión de Articulación Interinstitucional</t>
  </si>
  <si>
    <t xml:space="preserve">Seguimiento al Gabinete de Gestión Departamental </t>
  </si>
  <si>
    <t xml:space="preserve">Total de Remuneraciones </t>
  </si>
  <si>
    <t>Gobernad, Gob. Suplente,  Secretario, Enc.  Matrim.</t>
  </si>
  <si>
    <t>RESUMEN DEL COSTO DE SALARIOS DE LA GOBERNACIÓN DE USULUTÁN 2017</t>
  </si>
  <si>
    <t xml:space="preserve">Servicios a  la Ciudadanía. </t>
  </si>
  <si>
    <t>Seguimiento a la Ejecución de la Planificación</t>
  </si>
  <si>
    <t>Elaboración de la Memoria de Labores 2016-2017.</t>
  </si>
  <si>
    <t>Elab. de liquidación de Caja Chica.</t>
  </si>
  <si>
    <t xml:space="preserve">Gestión de apoyo administrativo. </t>
  </si>
  <si>
    <t>Gestión de Articulación Interinstitucional.</t>
  </si>
  <si>
    <t>Gestión de Articulación Territorial.</t>
  </si>
  <si>
    <t>Oficial de OIR</t>
  </si>
  <si>
    <t>Categoria</t>
  </si>
  <si>
    <t>Contrato</t>
  </si>
  <si>
    <t>Ley de Salario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</si>
</sst>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_([$$-440A]* #,##0.00_);_([$$-440A]* \(#,##0.00\);_([$$-440A]* &quot;-&quot;??_);_(@_)"/>
    <numFmt numFmtId="166" formatCode="_([$$-440A]* #,##0_);_([$$-440A]* \(#,##0\);_([$$-440A]* &quot;-&quot;_);_(@_)"/>
  </numFmts>
  <fonts count="5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b/>
      <sz val="7"/>
      <name val="Arial"/>
      <family val="2"/>
    </font>
    <font>
      <sz val="6"/>
      <color indexed="8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9"/>
      <color indexed="8"/>
      <name val="Arial"/>
      <family val="2"/>
    </font>
    <font>
      <b/>
      <sz val="8"/>
      <color theme="3" tint="-0.499984740745262"/>
      <name val="Arial"/>
      <family val="2"/>
    </font>
    <font>
      <b/>
      <sz val="7"/>
      <color theme="3" tint="-0.499984740745262"/>
      <name val="Arial"/>
      <family val="2"/>
    </font>
    <font>
      <sz val="7"/>
      <color theme="3" tint="-0.499984740745262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7.5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sz val="6.5"/>
      <name val="Arial"/>
      <family val="2"/>
    </font>
    <font>
      <b/>
      <sz val="6.5"/>
      <name val="Arial"/>
      <family val="2"/>
    </font>
    <font>
      <sz val="6.5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9"/>
      <color theme="3" tint="-0.499984740745262"/>
      <name val="Arial"/>
      <family val="2"/>
    </font>
    <font>
      <b/>
      <sz val="9"/>
      <color theme="3" tint="-0.499984740745262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7.5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8"/>
      <color theme="1"/>
      <name val="Arial"/>
      <family val="2"/>
    </font>
    <font>
      <b/>
      <sz val="18"/>
      <color indexed="8"/>
      <name val="Arial"/>
      <family val="2"/>
    </font>
    <font>
      <sz val="6"/>
      <name val="Calibri"/>
      <family val="2"/>
      <scheme val="minor"/>
    </font>
    <font>
      <b/>
      <sz val="12"/>
      <color rgb="FFC00000"/>
      <name val="Arial"/>
      <family val="2"/>
    </font>
    <font>
      <b/>
      <sz val="1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.5"/>
      <name val="Arial"/>
      <family val="2"/>
    </font>
    <font>
      <b/>
      <sz val="7.5"/>
      <color rgb="FFC00000"/>
      <name val="Arial"/>
      <family val="2"/>
    </font>
    <font>
      <sz val="7.5"/>
      <color indexed="8"/>
      <name val="Arial"/>
      <family val="2"/>
    </font>
    <font>
      <b/>
      <sz val="8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indexed="64"/>
      </right>
      <top style="thin">
        <color theme="3" tint="-0.499984740745262"/>
      </top>
      <bottom/>
      <diagonal/>
    </border>
    <border>
      <left style="thin">
        <color indexed="64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/>
      <top/>
      <bottom style="thin">
        <color theme="3" tint="-0.499984740745262"/>
      </bottom>
      <diagonal/>
    </border>
    <border>
      <left/>
      <right/>
      <top style="thin">
        <color theme="3" tint="-0.499984740745262"/>
      </top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indexed="64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indexed="64"/>
      </bottom>
      <diagonal/>
    </border>
    <border>
      <left/>
      <right style="thin">
        <color theme="3" tint="-0.499984740745262"/>
      </right>
      <top style="thin">
        <color indexed="64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indexed="64"/>
      </bottom>
      <diagonal/>
    </border>
    <border>
      <left style="thin">
        <color theme="3" tint="-0.499984740745262"/>
      </left>
      <right/>
      <top style="thin">
        <color indexed="64"/>
      </top>
      <bottom/>
      <diagonal/>
    </border>
    <border>
      <left/>
      <right style="thin">
        <color theme="3" tint="-0.499984740745262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3" tint="-0.499984740745262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3" tint="-0.499984740745262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0" xfId="0" applyFont="1"/>
    <xf numFmtId="0" fontId="5" fillId="0" borderId="0" xfId="0" applyFont="1"/>
    <xf numFmtId="0" fontId="8" fillId="0" borderId="0" xfId="0" applyFont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0" fontId="15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12" fillId="0" borderId="0" xfId="0" applyFont="1" applyAlignment="1">
      <alignment vertical="top"/>
    </xf>
    <xf numFmtId="0" fontId="30" fillId="0" borderId="0" xfId="0" applyFont="1" applyAlignment="1">
      <alignment vertical="top"/>
    </xf>
    <xf numFmtId="0" fontId="31" fillId="0" borderId="0" xfId="0" applyFont="1"/>
    <xf numFmtId="0" fontId="26" fillId="0" borderId="0" xfId="0" applyFont="1"/>
    <xf numFmtId="0" fontId="26" fillId="0" borderId="0" xfId="0" applyFont="1" applyBorder="1"/>
    <xf numFmtId="0" fontId="15" fillId="0" borderId="0" xfId="0" applyFont="1" applyFill="1" applyBorder="1" applyAlignment="1">
      <alignment horizontal="left"/>
    </xf>
    <xf numFmtId="0" fontId="26" fillId="0" borderId="0" xfId="0" applyFont="1" applyFill="1" applyBorder="1"/>
    <xf numFmtId="0" fontId="15" fillId="0" borderId="0" xfId="0" applyFont="1" applyFill="1" applyBorder="1"/>
    <xf numFmtId="3" fontId="26" fillId="0" borderId="0" xfId="0" applyNumberFormat="1" applyFont="1"/>
    <xf numFmtId="4" fontId="26" fillId="0" borderId="0" xfId="0" applyNumberFormat="1" applyFont="1"/>
    <xf numFmtId="4" fontId="31" fillId="0" borderId="0" xfId="0" applyNumberFormat="1" applyFont="1"/>
    <xf numFmtId="0" fontId="36" fillId="0" borderId="0" xfId="0" applyFont="1"/>
    <xf numFmtId="0" fontId="35" fillId="0" borderId="0" xfId="0" applyFont="1"/>
    <xf numFmtId="0" fontId="38" fillId="0" borderId="0" xfId="0" applyFont="1"/>
    <xf numFmtId="0" fontId="40" fillId="0" borderId="0" xfId="0" applyFont="1"/>
    <xf numFmtId="0" fontId="41" fillId="0" borderId="0" xfId="0" applyFont="1"/>
    <xf numFmtId="0" fontId="41" fillId="0" borderId="0" xfId="0" applyFont="1" applyAlignment="1">
      <alignment vertical="top"/>
    </xf>
    <xf numFmtId="0" fontId="42" fillId="0" borderId="0" xfId="0" applyFont="1"/>
    <xf numFmtId="0" fontId="26" fillId="0" borderId="0" xfId="0" applyFont="1" applyAlignment="1">
      <alignment wrapText="1"/>
    </xf>
    <xf numFmtId="0" fontId="44" fillId="0" borderId="0" xfId="0" applyFont="1"/>
    <xf numFmtId="0" fontId="45" fillId="0" borderId="16" xfId="0" applyFont="1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 vertical="center" wrapText="1"/>
    </xf>
    <xf numFmtId="165" fontId="9" fillId="0" borderId="16" xfId="0" applyNumberFormat="1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166" fontId="9" fillId="0" borderId="16" xfId="0" applyNumberFormat="1" applyFont="1" applyFill="1" applyBorder="1" applyAlignment="1">
      <alignment horizontal="center" vertic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Border="1" applyAlignment="1">
      <alignment vertical="center" wrapText="1"/>
    </xf>
    <xf numFmtId="0" fontId="22" fillId="0" borderId="10" xfId="0" applyFont="1" applyBorder="1" applyAlignment="1">
      <alignment horizontal="center" vertical="center" wrapText="1"/>
    </xf>
    <xf numFmtId="165" fontId="45" fillId="0" borderId="16" xfId="0" applyNumberFormat="1" applyFont="1" applyFill="1" applyBorder="1" applyAlignment="1">
      <alignment vertical="center" wrapText="1"/>
    </xf>
    <xf numFmtId="0" fontId="27" fillId="2" borderId="16" xfId="0" applyFont="1" applyFill="1" applyBorder="1" applyAlignment="1">
      <alignment vertical="center" wrapText="1"/>
    </xf>
    <xf numFmtId="0" fontId="10" fillId="2" borderId="16" xfId="0" applyFont="1" applyFill="1" applyBorder="1" applyAlignment="1">
      <alignment vertical="center" wrapText="1"/>
    </xf>
    <xf numFmtId="9" fontId="52" fillId="2" borderId="16" xfId="2" applyFont="1" applyFill="1" applyBorder="1" applyAlignment="1">
      <alignment horizontal="center" vertical="center"/>
    </xf>
    <xf numFmtId="8" fontId="19" fillId="2" borderId="16" xfId="0" applyNumberFormat="1" applyFont="1" applyFill="1" applyBorder="1" applyAlignment="1">
      <alignment horizontal="center" vertical="center"/>
    </xf>
    <xf numFmtId="9" fontId="52" fillId="2" borderId="16" xfId="0" applyNumberFormat="1" applyFont="1" applyFill="1" applyBorder="1" applyAlignment="1">
      <alignment horizontal="center" vertical="center"/>
    </xf>
    <xf numFmtId="8" fontId="52" fillId="2" borderId="16" xfId="0" applyNumberFormat="1" applyFont="1" applyFill="1" applyBorder="1" applyAlignment="1">
      <alignment horizontal="center" vertical="center"/>
    </xf>
    <xf numFmtId="0" fontId="25" fillId="2" borderId="0" xfId="0" applyFont="1" applyFill="1"/>
    <xf numFmtId="0" fontId="8" fillId="2" borderId="0" xfId="0" applyFont="1" applyFill="1"/>
    <xf numFmtId="0" fontId="54" fillId="2" borderId="16" xfId="0" applyFont="1" applyFill="1" applyBorder="1"/>
    <xf numFmtId="0" fontId="19" fillId="2" borderId="16" xfId="0" applyFont="1" applyFill="1" applyBorder="1"/>
    <xf numFmtId="0" fontId="22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9" fontId="24" fillId="2" borderId="0" xfId="2" applyFont="1" applyFill="1" applyBorder="1" applyAlignment="1">
      <alignment horizontal="center" vertical="center"/>
    </xf>
    <xf numFmtId="8" fontId="23" fillId="2" borderId="0" xfId="0" applyNumberFormat="1" applyFont="1" applyFill="1" applyBorder="1" applyAlignment="1">
      <alignment horizontal="center" vertical="center"/>
    </xf>
    <xf numFmtId="9" fontId="24" fillId="2" borderId="0" xfId="0" applyNumberFormat="1" applyFont="1" applyFill="1" applyBorder="1" applyAlignment="1">
      <alignment horizontal="center" vertical="center"/>
    </xf>
    <xf numFmtId="164" fontId="23" fillId="2" borderId="0" xfId="0" applyNumberFormat="1" applyFont="1" applyFill="1" applyBorder="1" applyAlignment="1">
      <alignment horizontal="center" vertical="center"/>
    </xf>
    <xf numFmtId="6" fontId="23" fillId="2" borderId="0" xfId="0" applyNumberFormat="1" applyFont="1" applyFill="1" applyBorder="1" applyAlignment="1">
      <alignment horizontal="center" vertical="center"/>
    </xf>
    <xf numFmtId="44" fontId="24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/>
    <xf numFmtId="0" fontId="15" fillId="2" borderId="0" xfId="0" applyFont="1" applyFill="1"/>
    <xf numFmtId="0" fontId="36" fillId="2" borderId="0" xfId="0" applyFont="1" applyFill="1"/>
    <xf numFmtId="0" fontId="11" fillId="2" borderId="0" xfId="0" applyFont="1" applyFill="1"/>
    <xf numFmtId="0" fontId="22" fillId="2" borderId="21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0" fontId="27" fillId="2" borderId="16" xfId="0" applyFont="1" applyFill="1" applyBorder="1" applyAlignment="1">
      <alignment horizontal="left" vertical="center" wrapText="1"/>
    </xf>
    <xf numFmtId="0" fontId="43" fillId="2" borderId="0" xfId="0" applyFont="1" applyFill="1"/>
    <xf numFmtId="0" fontId="20" fillId="2" borderId="0" xfId="0" applyFont="1" applyFill="1"/>
    <xf numFmtId="0" fontId="44" fillId="2" borderId="0" xfId="0" applyFont="1" applyFill="1"/>
    <xf numFmtId="0" fontId="45" fillId="2" borderId="0" xfId="0" applyFont="1" applyFill="1"/>
    <xf numFmtId="0" fontId="0" fillId="2" borderId="0" xfId="0" applyFill="1"/>
    <xf numFmtId="0" fontId="18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left" wrapText="1"/>
    </xf>
    <xf numFmtId="0" fontId="22" fillId="2" borderId="22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vertical="center" wrapText="1"/>
    </xf>
    <xf numFmtId="9" fontId="52" fillId="2" borderId="1" xfId="2" applyFont="1" applyFill="1" applyBorder="1" applyAlignment="1">
      <alignment horizontal="center" vertical="center"/>
    </xf>
    <xf numFmtId="8" fontId="19" fillId="2" borderId="1" xfId="0" applyNumberFormat="1" applyFont="1" applyFill="1" applyBorder="1" applyAlignment="1">
      <alignment horizontal="center" vertical="center"/>
    </xf>
    <xf numFmtId="9" fontId="52" fillId="2" borderId="1" xfId="2" applyNumberFormat="1" applyFont="1" applyFill="1" applyBorder="1" applyAlignment="1">
      <alignment horizontal="center" vertical="center"/>
    </xf>
    <xf numFmtId="9" fontId="52" fillId="2" borderId="1" xfId="0" applyNumberFormat="1" applyFont="1" applyFill="1" applyBorder="1" applyAlignment="1">
      <alignment horizontal="center" vertical="center"/>
    </xf>
    <xf numFmtId="8" fontId="19" fillId="2" borderId="15" xfId="0" applyNumberFormat="1" applyFont="1" applyFill="1" applyBorder="1" applyAlignment="1">
      <alignment horizontal="center" vertical="center"/>
    </xf>
    <xf numFmtId="8" fontId="19" fillId="2" borderId="11" xfId="0" applyNumberFormat="1" applyFont="1" applyFill="1" applyBorder="1" applyAlignment="1">
      <alignment horizontal="center" vertical="center"/>
    </xf>
    <xf numFmtId="9" fontId="52" fillId="2" borderId="22" xfId="2" applyFont="1" applyFill="1" applyBorder="1" applyAlignment="1">
      <alignment horizontal="center" vertical="center"/>
    </xf>
    <xf numFmtId="9" fontId="52" fillId="2" borderId="23" xfId="2" applyFont="1" applyFill="1" applyBorder="1" applyAlignment="1">
      <alignment horizontal="center" vertical="center"/>
    </xf>
    <xf numFmtId="8" fontId="52" fillId="2" borderId="1" xfId="0" applyNumberFormat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46" fillId="2" borderId="16" xfId="0" applyFont="1" applyFill="1" applyBorder="1" applyAlignment="1">
      <alignment horizontal="left" vertical="center" wrapText="1"/>
    </xf>
    <xf numFmtId="0" fontId="43" fillId="2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center" wrapText="1"/>
    </xf>
    <xf numFmtId="9" fontId="7" fillId="2" borderId="0" xfId="2" applyFont="1" applyFill="1" applyBorder="1"/>
    <xf numFmtId="8" fontId="10" fillId="2" borderId="0" xfId="0" applyNumberFormat="1" applyFont="1" applyFill="1" applyBorder="1"/>
    <xf numFmtId="9" fontId="7" fillId="2" borderId="0" xfId="0" applyNumberFormat="1" applyFont="1" applyFill="1" applyBorder="1"/>
    <xf numFmtId="0" fontId="7" fillId="2" borderId="0" xfId="0" applyFont="1" applyFill="1" applyBorder="1"/>
    <xf numFmtId="164" fontId="10" fillId="2" borderId="0" xfId="0" applyNumberFormat="1" applyFont="1" applyFill="1" applyBorder="1"/>
    <xf numFmtId="0" fontId="36" fillId="2" borderId="0" xfId="0" applyFont="1" applyFill="1" applyAlignment="1">
      <alignment vertical="center"/>
    </xf>
    <xf numFmtId="0" fontId="22" fillId="2" borderId="10" xfId="0" applyFont="1" applyFill="1" applyBorder="1" applyAlignment="1">
      <alignment horizontal="center" vertical="center" wrapText="1"/>
    </xf>
    <xf numFmtId="0" fontId="51" fillId="2" borderId="16" xfId="0" applyFont="1" applyFill="1" applyBorder="1" applyAlignment="1">
      <alignment vertical="center" wrapText="1"/>
    </xf>
    <xf numFmtId="0" fontId="27" fillId="2" borderId="30" xfId="0" applyFont="1" applyFill="1" applyBorder="1" applyAlignment="1">
      <alignment vertical="center" wrapText="1"/>
    </xf>
    <xf numFmtId="8" fontId="19" fillId="2" borderId="23" xfId="0" applyNumberFormat="1" applyFont="1" applyFill="1" applyBorder="1" applyAlignment="1">
      <alignment horizontal="center" vertical="center"/>
    </xf>
    <xf numFmtId="8" fontId="19" fillId="2" borderId="33" xfId="0" applyNumberFormat="1" applyFont="1" applyFill="1" applyBorder="1" applyAlignment="1">
      <alignment horizontal="center" vertical="center"/>
    </xf>
    <xf numFmtId="8" fontId="19" fillId="2" borderId="30" xfId="0" applyNumberFormat="1" applyFont="1" applyFill="1" applyBorder="1" applyAlignment="1">
      <alignment horizontal="center" vertical="center"/>
    </xf>
    <xf numFmtId="8" fontId="52" fillId="2" borderId="23" xfId="0" applyNumberFormat="1" applyFont="1" applyFill="1" applyBorder="1" applyAlignment="1">
      <alignment horizontal="center" vertical="center"/>
    </xf>
    <xf numFmtId="0" fontId="23" fillId="2" borderId="17" xfId="0" applyFont="1" applyFill="1" applyBorder="1" applyAlignment="1">
      <alignment horizontal="center" vertical="center"/>
    </xf>
    <xf numFmtId="0" fontId="23" fillId="2" borderId="18" xfId="0" applyFont="1" applyFill="1" applyBorder="1" applyAlignment="1">
      <alignment horizontal="center" vertical="center"/>
    </xf>
    <xf numFmtId="0" fontId="23" fillId="2" borderId="19" xfId="0" applyFont="1" applyFill="1" applyBorder="1" applyAlignment="1">
      <alignment horizontal="center" vertical="center"/>
    </xf>
    <xf numFmtId="9" fontId="52" fillId="2" borderId="11" xfId="0" applyNumberFormat="1" applyFont="1" applyFill="1" applyBorder="1" applyAlignment="1">
      <alignment horizontal="center" vertical="center"/>
    </xf>
    <xf numFmtId="164" fontId="52" fillId="2" borderId="1" xfId="0" applyNumberFormat="1" applyFont="1" applyFill="1" applyBorder="1" applyAlignment="1">
      <alignment horizontal="center" vertical="center"/>
    </xf>
    <xf numFmtId="8" fontId="53" fillId="2" borderId="1" xfId="0" applyNumberFormat="1" applyFont="1" applyFill="1" applyBorder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9" fillId="2" borderId="0" xfId="0" applyFont="1" applyFill="1"/>
    <xf numFmtId="0" fontId="7" fillId="2" borderId="0" xfId="0" applyFont="1" applyFill="1"/>
    <xf numFmtId="0" fontId="10" fillId="2" borderId="0" xfId="0" applyFont="1" applyFill="1"/>
    <xf numFmtId="0" fontId="4" fillId="2" borderId="0" xfId="0" applyFont="1" applyFill="1"/>
    <xf numFmtId="0" fontId="3" fillId="2" borderId="0" xfId="0" applyFont="1" applyFill="1"/>
    <xf numFmtId="0" fontId="22" fillId="2" borderId="0" xfId="0" applyFont="1" applyFill="1"/>
    <xf numFmtId="0" fontId="7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4" fillId="2" borderId="2" xfId="0" applyFont="1" applyFill="1" applyBorder="1" applyAlignment="1">
      <alignment horizontal="left"/>
    </xf>
    <xf numFmtId="0" fontId="24" fillId="2" borderId="4" xfId="0" applyFont="1" applyFill="1" applyBorder="1"/>
    <xf numFmtId="0" fontId="7" fillId="2" borderId="4" xfId="0" applyFont="1" applyFill="1" applyBorder="1" applyAlignment="1">
      <alignment horizontal="left"/>
    </xf>
    <xf numFmtId="0" fontId="7" fillId="2" borderId="4" xfId="0" applyFont="1" applyFill="1" applyBorder="1" applyAlignment="1"/>
    <xf numFmtId="0" fontId="7" fillId="2" borderId="3" xfId="0" applyFont="1" applyFill="1" applyBorder="1" applyAlignment="1"/>
    <xf numFmtId="0" fontId="10" fillId="2" borderId="3" xfId="0" applyFont="1" applyFill="1" applyBorder="1" applyAlignment="1"/>
    <xf numFmtId="0" fontId="10" fillId="2" borderId="9" xfId="0" applyFont="1" applyFill="1" applyBorder="1" applyAlignment="1"/>
    <xf numFmtId="0" fontId="14" fillId="2" borderId="0" xfId="0" applyFont="1" applyFill="1"/>
    <xf numFmtId="0" fontId="13" fillId="2" borderId="0" xfId="0" applyFont="1" applyFill="1"/>
    <xf numFmtId="0" fontId="40" fillId="2" borderId="0" xfId="0" applyFont="1" applyFill="1"/>
    <xf numFmtId="0" fontId="40" fillId="2" borderId="0" xfId="0" applyFont="1" applyFill="1" applyAlignment="1">
      <alignment vertical="center" wrapText="1"/>
    </xf>
    <xf numFmtId="44" fontId="14" fillId="2" borderId="0" xfId="1" applyFont="1" applyFill="1" applyBorder="1" applyAlignment="1">
      <alignment horizontal="center"/>
    </xf>
    <xf numFmtId="44" fontId="10" fillId="2" borderId="0" xfId="1" applyFont="1" applyFill="1" applyBorder="1" applyAlignment="1">
      <alignment horizontal="center"/>
    </xf>
    <xf numFmtId="44" fontId="10" fillId="2" borderId="0" xfId="1" applyFont="1" applyFill="1" applyBorder="1" applyAlignment="1">
      <alignment horizontal="center" wrapText="1"/>
    </xf>
    <xf numFmtId="44" fontId="10" fillId="2" borderId="0" xfId="1" applyFont="1" applyFill="1" applyBorder="1" applyAlignment="1">
      <alignment horizontal="center" vertical="center" wrapText="1"/>
    </xf>
    <xf numFmtId="0" fontId="39" fillId="2" borderId="0" xfId="0" applyFont="1" applyFill="1" applyAlignment="1">
      <alignment vertical="top"/>
    </xf>
    <xf numFmtId="0" fontId="29" fillId="2" borderId="0" xfId="0" applyFont="1" applyFill="1" applyAlignment="1">
      <alignment vertical="top"/>
    </xf>
    <xf numFmtId="0" fontId="15" fillId="2" borderId="24" xfId="0" applyFont="1" applyFill="1" applyBorder="1" applyAlignment="1">
      <alignment horizontal="left"/>
    </xf>
    <xf numFmtId="0" fontId="26" fillId="2" borderId="20" xfId="0" applyFont="1" applyFill="1" applyBorder="1"/>
    <xf numFmtId="0" fontId="26" fillId="2" borderId="20" xfId="0" applyFont="1" applyFill="1" applyBorder="1" applyAlignment="1">
      <alignment vertical="center" wrapText="1"/>
    </xf>
    <xf numFmtId="0" fontId="9" fillId="2" borderId="20" xfId="0" applyFont="1" applyFill="1" applyBorder="1"/>
    <xf numFmtId="0" fontId="9" fillId="2" borderId="25" xfId="0" applyFont="1" applyFill="1" applyBorder="1"/>
    <xf numFmtId="0" fontId="11" fillId="2" borderId="0" xfId="0" applyFont="1" applyFill="1" applyAlignment="1">
      <alignment vertical="top"/>
    </xf>
    <xf numFmtId="0" fontId="3" fillId="2" borderId="26" xfId="0" applyFont="1" applyFill="1" applyBorder="1"/>
    <xf numFmtId="164" fontId="33" fillId="2" borderId="27" xfId="0" applyNumberFormat="1" applyFont="1" applyFill="1" applyBorder="1" applyAlignment="1">
      <alignment horizontal="center" vertical="center" wrapText="1"/>
    </xf>
    <xf numFmtId="164" fontId="0" fillId="2" borderId="27" xfId="0" applyNumberFormat="1" applyFill="1" applyBorder="1" applyAlignment="1">
      <alignment horizontal="center" vertical="center" wrapText="1"/>
    </xf>
    <xf numFmtId="44" fontId="0" fillId="2" borderId="27" xfId="0" applyNumberFormat="1" applyFill="1" applyBorder="1" applyAlignment="1">
      <alignment horizontal="center" vertical="center" wrapText="1"/>
    </xf>
    <xf numFmtId="164" fontId="20" fillId="2" borderId="27" xfId="0" applyNumberFormat="1" applyFont="1" applyFill="1" applyBorder="1" applyAlignment="1">
      <alignment horizontal="center" vertical="center" wrapText="1"/>
    </xf>
    <xf numFmtId="164" fontId="0" fillId="2" borderId="28" xfId="0" applyNumberForma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3" fillId="2" borderId="0" xfId="0" applyFont="1" applyFill="1" applyBorder="1"/>
    <xf numFmtId="0" fontId="0" fillId="2" borderId="0" xfId="0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55" fillId="2" borderId="16" xfId="0" applyFont="1" applyFill="1" applyBorder="1" applyAlignment="1">
      <alignment horizontal="center" vertical="center" wrapText="1"/>
    </xf>
    <xf numFmtId="0" fontId="46" fillId="2" borderId="16" xfId="0" applyFont="1" applyFill="1" applyBorder="1" applyAlignment="1">
      <alignment horizontal="center" vertical="center" wrapText="1"/>
    </xf>
    <xf numFmtId="165" fontId="56" fillId="0" borderId="16" xfId="0" applyNumberFormat="1" applyFont="1" applyBorder="1" applyAlignment="1">
      <alignment vertical="center" wrapText="1"/>
    </xf>
    <xf numFmtId="0" fontId="45" fillId="0" borderId="16" xfId="0" applyFont="1" applyBorder="1" applyAlignment="1">
      <alignment horizontal="center" vertical="center"/>
    </xf>
    <xf numFmtId="0" fontId="22" fillId="2" borderId="3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44" fontId="32" fillId="2" borderId="27" xfId="1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7" fillId="2" borderId="22" xfId="0" applyFont="1" applyFill="1" applyBorder="1" applyAlignment="1">
      <alignment horizontal="center" vertical="center" wrapText="1"/>
    </xf>
    <xf numFmtId="0" fontId="22" fillId="2" borderId="3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8" fillId="2" borderId="35" xfId="0" applyFont="1" applyFill="1" applyBorder="1" applyAlignment="1">
      <alignment horizontal="center" vertical="center" wrapText="1"/>
    </xf>
    <xf numFmtId="0" fontId="22" fillId="2" borderId="29" xfId="0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8" fillId="2" borderId="39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22" fillId="2" borderId="12" xfId="0" applyFont="1" applyFill="1" applyBorder="1" applyAlignment="1">
      <alignment vertical="center" wrapText="1"/>
    </xf>
    <xf numFmtId="0" fontId="34" fillId="0" borderId="0" xfId="0" applyFont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7" fontId="10" fillId="2" borderId="8" xfId="1" applyNumberFormat="1" applyFont="1" applyFill="1" applyBorder="1" applyAlignment="1">
      <alignment horizontal="center" vertical="center"/>
    </xf>
    <xf numFmtId="7" fontId="10" fillId="2" borderId="7" xfId="1" applyNumberFormat="1" applyFont="1" applyFill="1" applyBorder="1" applyAlignment="1">
      <alignment horizontal="center" vertical="center"/>
    </xf>
    <xf numFmtId="7" fontId="10" fillId="2" borderId="6" xfId="1" applyNumberFormat="1" applyFont="1" applyFill="1" applyBorder="1" applyAlignment="1">
      <alignment horizontal="center" vertical="center" wrapText="1"/>
    </xf>
    <xf numFmtId="7" fontId="10" fillId="2" borderId="7" xfId="1" applyNumberFormat="1" applyFont="1" applyFill="1" applyBorder="1" applyAlignment="1">
      <alignment horizontal="center" vertical="center" wrapText="1"/>
    </xf>
    <xf numFmtId="7" fontId="10" fillId="2" borderId="8" xfId="1" applyNumberFormat="1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wrapText="1"/>
    </xf>
    <xf numFmtId="0" fontId="20" fillId="2" borderId="3" xfId="0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/>
    <xf numFmtId="8" fontId="10" fillId="2" borderId="8" xfId="0" applyNumberFormat="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48" fillId="2" borderId="3" xfId="0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center" wrapText="1"/>
    </xf>
    <xf numFmtId="0" fontId="0" fillId="2" borderId="13" xfId="0" applyFill="1" applyBorder="1" applyAlignment="1">
      <alignment wrapText="1"/>
    </xf>
    <xf numFmtId="0" fontId="15" fillId="2" borderId="0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44" fontId="49" fillId="2" borderId="0" xfId="1" applyNumberFormat="1" applyFont="1" applyFill="1" applyBorder="1" applyAlignment="1">
      <alignment horizontal="center" wrapText="1"/>
    </xf>
    <xf numFmtId="0" fontId="0" fillId="2" borderId="0" xfId="0" applyFill="1" applyBorder="1"/>
    <xf numFmtId="0" fontId="15" fillId="2" borderId="24" xfId="0" applyFont="1" applyFill="1" applyBorder="1" applyAlignment="1">
      <alignment horizontal="center" vertical="center" wrapText="1"/>
    </xf>
    <xf numFmtId="0" fontId="20" fillId="2" borderId="20" xfId="0" applyFont="1" applyFill="1" applyBorder="1" applyAlignment="1">
      <alignment horizontal="center" vertical="center" wrapText="1"/>
    </xf>
    <xf numFmtId="0" fontId="20" fillId="2" borderId="25" xfId="0" applyFont="1" applyFill="1" applyBorder="1" applyAlignment="1">
      <alignment horizontal="center" vertical="center" wrapText="1"/>
    </xf>
    <xf numFmtId="44" fontId="49" fillId="2" borderId="27" xfId="1" applyNumberFormat="1" applyFont="1" applyFill="1" applyBorder="1" applyAlignment="1">
      <alignment horizontal="center" wrapText="1"/>
    </xf>
    <xf numFmtId="0" fontId="0" fillId="2" borderId="27" xfId="0" applyFill="1" applyBorder="1"/>
    <xf numFmtId="0" fontId="50" fillId="0" borderId="0" xfId="0" applyFont="1" applyFill="1" applyBorder="1" applyAlignment="1">
      <alignment horizontal="center" wrapText="1"/>
    </xf>
    <xf numFmtId="0" fontId="45" fillId="0" borderId="16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395653</xdr:colOff>
      <xdr:row>1</xdr:row>
      <xdr:rowOff>173180</xdr:rowOff>
    </xdr:from>
    <xdr:to>
      <xdr:col>7</xdr:col>
      <xdr:colOff>123702</xdr:colOff>
      <xdr:row>3</xdr:row>
      <xdr:rowOff>212480</xdr:rowOff>
    </xdr:to>
    <xdr:sp macro="" textlink="">
      <xdr:nvSpPr>
        <xdr:cNvPr id="1070" name="Line 1"/>
        <xdr:cNvSpPr>
          <a:spLocks noChangeShapeType="1"/>
        </xdr:cNvSpPr>
      </xdr:nvSpPr>
      <xdr:spPr bwMode="auto">
        <a:xfrm flipV="1">
          <a:off x="2058865" y="414968"/>
          <a:ext cx="907683" cy="88922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174027</xdr:colOff>
      <xdr:row>1</xdr:row>
      <xdr:rowOff>37458</xdr:rowOff>
    </xdr:from>
    <xdr:to>
      <xdr:col>24</xdr:col>
      <xdr:colOff>148023</xdr:colOff>
      <xdr:row>2</xdr:row>
      <xdr:rowOff>22734</xdr:rowOff>
    </xdr:to>
    <xdr:sp macro="" textlink="">
      <xdr:nvSpPr>
        <xdr:cNvPr id="1071" name="Oval 2"/>
        <xdr:cNvSpPr>
          <a:spLocks noChangeArrowheads="1"/>
        </xdr:cNvSpPr>
      </xdr:nvSpPr>
      <xdr:spPr bwMode="auto">
        <a:xfrm>
          <a:off x="3147372" y="275583"/>
          <a:ext cx="5032543" cy="204094"/>
        </a:xfrm>
        <a:prstGeom prst="round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204118</xdr:colOff>
      <xdr:row>1</xdr:row>
      <xdr:rowOff>58861</xdr:rowOff>
    </xdr:from>
    <xdr:to>
      <xdr:col>24</xdr:col>
      <xdr:colOff>19307</xdr:colOff>
      <xdr:row>2</xdr:row>
      <xdr:rowOff>0</xdr:rowOff>
    </xdr:to>
    <xdr:sp macro="" textlink="">
      <xdr:nvSpPr>
        <xdr:cNvPr id="1027" name="WordArt 3"/>
        <xdr:cNvSpPr>
          <a:spLocks noChangeArrowheads="1" noChangeShapeType="1" noTextEdit="1"/>
        </xdr:cNvSpPr>
      </xdr:nvSpPr>
      <xdr:spPr bwMode="auto">
        <a:xfrm>
          <a:off x="3177463" y="296986"/>
          <a:ext cx="4873736" cy="159957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SV" sz="1000" b="1" kern="10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Sueldo x 12 x %   +  </a:t>
          </a:r>
          <a:r>
            <a:rPr lang="es-SV" sz="1000" b="1" kern="10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 ISSS x 12 x %   +   AFP x12 x %   +    Aguinaldo x %   +   Prima especial x %   +   canasta básica x %</a:t>
          </a:r>
          <a:endParaRPr lang="es-SV" sz="1000" b="1" kern="10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ysClr val="windowText" lastClr="000000">
                <a:alpha val="95000"/>
              </a:sys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373674</xdr:colOff>
      <xdr:row>14</xdr:row>
      <xdr:rowOff>166996</xdr:rowOff>
    </xdr:from>
    <xdr:to>
      <xdr:col>7</xdr:col>
      <xdr:colOff>154628</xdr:colOff>
      <xdr:row>16</xdr:row>
      <xdr:rowOff>263770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2036886" y="11040150"/>
          <a:ext cx="960588" cy="89540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179366</xdr:colOff>
      <xdr:row>38</xdr:row>
      <xdr:rowOff>197920</xdr:rowOff>
    </xdr:from>
    <xdr:to>
      <xdr:col>7</xdr:col>
      <xdr:colOff>98959</xdr:colOff>
      <xdr:row>40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3618262" y="27733829"/>
          <a:ext cx="358733" cy="7669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136072</xdr:colOff>
      <xdr:row>28</xdr:row>
      <xdr:rowOff>195410</xdr:rowOff>
    </xdr:from>
    <xdr:to>
      <xdr:col>7</xdr:col>
      <xdr:colOff>104784</xdr:colOff>
      <xdr:row>30</xdr:row>
      <xdr:rowOff>290697</xdr:rowOff>
    </xdr:to>
    <xdr:sp macro="" textlink="">
      <xdr:nvSpPr>
        <xdr:cNvPr id="12" name="Line 1"/>
        <xdr:cNvSpPr>
          <a:spLocks noChangeShapeType="1"/>
        </xdr:cNvSpPr>
      </xdr:nvSpPr>
      <xdr:spPr bwMode="auto">
        <a:xfrm flipV="1">
          <a:off x="3574968" y="18614533"/>
          <a:ext cx="407852" cy="73853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197934</xdr:colOff>
      <xdr:row>14</xdr:row>
      <xdr:rowOff>0</xdr:rowOff>
    </xdr:from>
    <xdr:to>
      <xdr:col>26</xdr:col>
      <xdr:colOff>266700</xdr:colOff>
      <xdr:row>15</xdr:row>
      <xdr:rowOff>19050</xdr:rowOff>
    </xdr:to>
    <xdr:sp macro="" textlink="">
      <xdr:nvSpPr>
        <xdr:cNvPr id="15" name="Oval 2"/>
        <xdr:cNvSpPr>
          <a:spLocks noChangeArrowheads="1"/>
        </xdr:cNvSpPr>
      </xdr:nvSpPr>
      <xdr:spPr bwMode="auto">
        <a:xfrm>
          <a:off x="3169734" y="10191750"/>
          <a:ext cx="5850441" cy="238125"/>
        </a:xfrm>
        <a:prstGeom prst="round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222674</xdr:colOff>
      <xdr:row>14</xdr:row>
      <xdr:rowOff>56655</xdr:rowOff>
    </xdr:from>
    <xdr:to>
      <xdr:col>26</xdr:col>
      <xdr:colOff>0</xdr:colOff>
      <xdr:row>15</xdr:row>
      <xdr:rowOff>0</xdr:rowOff>
    </xdr:to>
    <xdr:sp macro="" textlink="">
      <xdr:nvSpPr>
        <xdr:cNvPr id="16" name="WordArt 3"/>
        <xdr:cNvSpPr>
          <a:spLocks noChangeArrowheads="1" noChangeShapeType="1" noTextEdit="1"/>
        </xdr:cNvSpPr>
      </xdr:nvSpPr>
      <xdr:spPr bwMode="auto">
        <a:xfrm>
          <a:off x="3194474" y="10248405"/>
          <a:ext cx="5559001" cy="16242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SV" sz="1000" b="1" kern="10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Sueldo x 12 x %   +  </a:t>
          </a:r>
          <a:r>
            <a:rPr lang="es-SV" sz="1000" b="1" kern="10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 ISSS x 12 x %   +   AFP x12 x %   +    Aguinaldo x %   +   Prima especial x %   +   canasta básica x %</a:t>
          </a:r>
          <a:endParaRPr lang="es-SV" sz="1000" b="1" kern="10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ysClr val="windowText" lastClr="000000">
                <a:alpha val="95000"/>
              </a:sys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117529</xdr:colOff>
      <xdr:row>27</xdr:row>
      <xdr:rowOff>197922</xdr:rowOff>
    </xdr:from>
    <xdr:to>
      <xdr:col>26</xdr:col>
      <xdr:colOff>238125</xdr:colOff>
      <xdr:row>28</xdr:row>
      <xdr:rowOff>190500</xdr:rowOff>
    </xdr:to>
    <xdr:sp macro="" textlink="">
      <xdr:nvSpPr>
        <xdr:cNvPr id="17" name="Oval 2"/>
        <xdr:cNvSpPr>
          <a:spLocks noChangeArrowheads="1"/>
        </xdr:cNvSpPr>
      </xdr:nvSpPr>
      <xdr:spPr bwMode="auto">
        <a:xfrm>
          <a:off x="3089329" y="19990872"/>
          <a:ext cx="5902271" cy="230703"/>
        </a:xfrm>
        <a:prstGeom prst="round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148454</xdr:colOff>
      <xdr:row>28</xdr:row>
      <xdr:rowOff>13360</xdr:rowOff>
    </xdr:from>
    <xdr:to>
      <xdr:col>26</xdr:col>
      <xdr:colOff>85725</xdr:colOff>
      <xdr:row>28</xdr:row>
      <xdr:rowOff>180975</xdr:rowOff>
    </xdr:to>
    <xdr:sp macro="" textlink="">
      <xdr:nvSpPr>
        <xdr:cNvPr id="18" name="WordArt 3"/>
        <xdr:cNvSpPr>
          <a:spLocks noChangeArrowheads="1" noChangeShapeType="1" noTextEdit="1"/>
        </xdr:cNvSpPr>
      </xdr:nvSpPr>
      <xdr:spPr bwMode="auto">
        <a:xfrm>
          <a:off x="3120254" y="20044435"/>
          <a:ext cx="5718946" cy="167615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SV" sz="1000" b="1" kern="10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Sueldo x 12 x %   +  </a:t>
          </a:r>
          <a:r>
            <a:rPr lang="es-SV" sz="1000" b="1" kern="10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 ISSS x 12 x %   +   AFP x12 x %   +    Aguinaldo x %   +   Prima especial x %   +   canasta básica x %</a:t>
          </a:r>
          <a:endParaRPr lang="es-SV" sz="1000" b="1" kern="10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ysClr val="windowText" lastClr="000000">
                <a:alpha val="95000"/>
              </a:sys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129899</xdr:colOff>
      <xdr:row>38</xdr:row>
      <xdr:rowOff>1</xdr:rowOff>
    </xdr:from>
    <xdr:to>
      <xdr:col>26</xdr:col>
      <xdr:colOff>76200</xdr:colOff>
      <xdr:row>38</xdr:row>
      <xdr:rowOff>133351</xdr:rowOff>
    </xdr:to>
    <xdr:sp macro="" textlink="">
      <xdr:nvSpPr>
        <xdr:cNvPr id="19" name="Oval 2"/>
        <xdr:cNvSpPr>
          <a:spLocks noChangeArrowheads="1"/>
        </xdr:cNvSpPr>
      </xdr:nvSpPr>
      <xdr:spPr bwMode="auto">
        <a:xfrm>
          <a:off x="3101699" y="30032326"/>
          <a:ext cx="5727976" cy="133350"/>
        </a:xfrm>
        <a:prstGeom prst="round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154639</xdr:colOff>
      <xdr:row>38</xdr:row>
      <xdr:rowOff>28575</xdr:rowOff>
    </xdr:from>
    <xdr:to>
      <xdr:col>24</xdr:col>
      <xdr:colOff>370432</xdr:colOff>
      <xdr:row>39</xdr:row>
      <xdr:rowOff>1236</xdr:rowOff>
    </xdr:to>
    <xdr:sp macro="" textlink="">
      <xdr:nvSpPr>
        <xdr:cNvPr id="20" name="WordArt 3"/>
        <xdr:cNvSpPr>
          <a:spLocks noChangeArrowheads="1" noChangeShapeType="1" noTextEdit="1"/>
        </xdr:cNvSpPr>
      </xdr:nvSpPr>
      <xdr:spPr bwMode="auto">
        <a:xfrm>
          <a:off x="3126439" y="30060900"/>
          <a:ext cx="5273568" cy="115536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s-SV" sz="1000" b="1" kern="10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Sueldo x 12 x %   +  </a:t>
          </a:r>
          <a:r>
            <a:rPr lang="es-SV" sz="1000" b="1" kern="10" cap="none" spc="50" baseline="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ysClr val="windowText" lastClr="000000">
                  <a:alpha val="95000"/>
                </a:sys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  <a:latin typeface="Arial"/>
              <a:cs typeface="Arial"/>
            </a:rPr>
            <a:t> ISSS x 12 x %   +   AFP x12 x %   +    Aguinaldo x %   +   Prima especial x %   +   canasta básica x %</a:t>
          </a:r>
          <a:endParaRPr lang="es-SV" sz="1000" b="1" kern="10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ysClr val="windowText" lastClr="000000">
                <a:alpha val="95000"/>
              </a:sys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82"/>
  <sheetViews>
    <sheetView view="pageBreakPreview" topLeftCell="A43" zoomScaleNormal="154" zoomScaleSheetLayoutView="100" workbookViewId="0">
      <pane xSplit="1" topLeftCell="B1" activePane="topRight" state="frozen"/>
      <selection pane="topRight" activeCell="K44" sqref="K44"/>
    </sheetView>
  </sheetViews>
  <sheetFormatPr baseColWidth="10" defaultRowHeight="15" x14ac:dyDescent="0.25"/>
  <cols>
    <col min="1" max="1" width="5.5703125" customWidth="1"/>
    <col min="2" max="2" width="7.28515625" customWidth="1"/>
    <col min="3" max="3" width="8.42578125" customWidth="1"/>
    <col min="4" max="4" width="4.140625" style="4" customWidth="1"/>
    <col min="5" max="5" width="8.42578125" style="28" customWidth="1"/>
    <col min="6" max="6" width="4.42578125" style="12" customWidth="1"/>
    <col min="7" max="7" width="8.42578125" style="28" customWidth="1"/>
    <col min="8" max="8" width="4.42578125" style="28" customWidth="1"/>
    <col min="9" max="9" width="8.7109375" style="28" customWidth="1"/>
    <col min="10" max="10" width="4.7109375" style="4" customWidth="1"/>
    <col min="11" max="11" width="7.5703125" customWidth="1"/>
    <col min="12" max="12" width="4.140625" style="4" customWidth="1"/>
    <col min="13" max="13" width="7.42578125" customWidth="1"/>
    <col min="14" max="14" width="4.140625" style="4" customWidth="1"/>
    <col min="15" max="15" width="7.42578125" customWidth="1"/>
    <col min="16" max="16" width="4.42578125" style="34" customWidth="1"/>
    <col min="17" max="17" width="7.5703125" style="13" customWidth="1"/>
    <col min="18" max="18" width="4.28515625" style="13" customWidth="1"/>
    <col min="19" max="19" width="7.42578125" style="13" customWidth="1"/>
    <col min="20" max="20" width="4.28515625" customWidth="1"/>
    <col min="21" max="21" width="7.42578125" customWidth="1"/>
    <col min="22" max="22" width="4.140625" customWidth="1"/>
    <col min="23" max="23" width="7.85546875" customWidth="1"/>
    <col min="24" max="24" width="4.140625" style="4" customWidth="1"/>
    <col min="25" max="25" width="7.5703125" customWidth="1"/>
    <col min="26" max="26" width="4.28515625" style="4" customWidth="1"/>
    <col min="27" max="27" width="7.42578125" customWidth="1"/>
    <col min="28" max="28" width="4.140625" style="4" customWidth="1"/>
    <col min="29" max="29" width="7.5703125" customWidth="1"/>
    <col min="30" max="30" width="4.28515625" customWidth="1"/>
    <col min="31" max="31" width="7.5703125" customWidth="1"/>
    <col min="32" max="32" width="9" style="13" customWidth="1"/>
    <col min="33" max="33" width="2.7109375" customWidth="1"/>
    <col min="34" max="34" width="3.5703125" customWidth="1"/>
    <col min="35" max="35" width="9.85546875" customWidth="1"/>
  </cols>
  <sheetData>
    <row r="1" spans="1:33" s="27" customFormat="1" ht="18.75" x14ac:dyDescent="0.3">
      <c r="A1" s="191" t="s">
        <v>98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192"/>
      <c r="X1" s="192"/>
      <c r="Y1" s="192"/>
      <c r="Z1" s="193"/>
      <c r="AA1" s="193"/>
      <c r="AB1" s="193"/>
      <c r="AC1" s="193"/>
      <c r="AD1" s="193"/>
      <c r="AE1" s="193"/>
      <c r="AF1" s="193"/>
    </row>
    <row r="2" spans="1:33" s="10" customFormat="1" ht="14.25" customHeigh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26" t="s">
        <v>90</v>
      </c>
      <c r="AF2" s="11"/>
    </row>
    <row r="3" spans="1:33" s="6" customFormat="1" ht="49.5" customHeight="1" x14ac:dyDescent="0.15">
      <c r="A3" s="44" t="s">
        <v>10</v>
      </c>
      <c r="B3" s="44" t="s">
        <v>0</v>
      </c>
      <c r="C3" s="44" t="s">
        <v>1</v>
      </c>
      <c r="D3" s="165" t="s">
        <v>2</v>
      </c>
      <c r="E3" s="165"/>
      <c r="F3" s="168" t="s">
        <v>19</v>
      </c>
      <c r="G3" s="169"/>
      <c r="H3" s="165" t="s">
        <v>13</v>
      </c>
      <c r="I3" s="170"/>
      <c r="J3" s="165" t="s">
        <v>4</v>
      </c>
      <c r="K3" s="170"/>
      <c r="L3" s="165" t="s">
        <v>12</v>
      </c>
      <c r="M3" s="165"/>
      <c r="N3" s="165" t="s">
        <v>14</v>
      </c>
      <c r="O3" s="166"/>
      <c r="P3" s="165" t="s">
        <v>36</v>
      </c>
      <c r="Q3" s="166"/>
      <c r="R3" s="165" t="s">
        <v>79</v>
      </c>
      <c r="S3" s="166"/>
      <c r="T3" s="165" t="s">
        <v>75</v>
      </c>
      <c r="U3" s="165"/>
      <c r="V3" s="165" t="s">
        <v>7</v>
      </c>
      <c r="W3" s="165"/>
      <c r="X3" s="165" t="s">
        <v>6</v>
      </c>
      <c r="Y3" s="165"/>
      <c r="Z3" s="165" t="s">
        <v>8</v>
      </c>
      <c r="AA3" s="165"/>
      <c r="AB3" s="165" t="s">
        <v>76</v>
      </c>
      <c r="AC3" s="165"/>
      <c r="AD3" s="165" t="s">
        <v>34</v>
      </c>
      <c r="AE3" s="165"/>
      <c r="AF3" s="44" t="s">
        <v>3</v>
      </c>
    </row>
    <row r="4" spans="1:33" s="53" customFormat="1" ht="49.5" customHeight="1" x14ac:dyDescent="0.15">
      <c r="A4" s="176" t="s">
        <v>115</v>
      </c>
      <c r="B4" s="46" t="s">
        <v>15</v>
      </c>
      <c r="C4" s="47" t="s">
        <v>113</v>
      </c>
      <c r="D4" s="48">
        <v>0.03</v>
      </c>
      <c r="E4" s="49">
        <f>(2300*12*D4)+(75*12*D4)+(155.25*12*D4)+(377.55*D4)</f>
        <v>922.2165</v>
      </c>
      <c r="F4" s="50">
        <v>0.01</v>
      </c>
      <c r="G4" s="49">
        <f t="shared" ref="G4" si="0">(1060*12*F4)+(75*12*F4)+(71.55*12*F4)+(377.55*F4)+(600*F4)+(230.25*F4)</f>
        <v>156.864</v>
      </c>
      <c r="H4" s="48"/>
      <c r="I4" s="49"/>
      <c r="J4" s="50">
        <v>0.22</v>
      </c>
      <c r="K4" s="49">
        <f>(469.87*12*J4)+(35.24*12*J4)+(31.72*12*J4)+(377.55*J4)+(600*J4)+(230.25*J4)</f>
        <v>1682.9472000000001</v>
      </c>
      <c r="L4" s="48"/>
      <c r="M4" s="49"/>
      <c r="N4" s="48"/>
      <c r="O4" s="49"/>
      <c r="P4" s="48">
        <v>0.9</v>
      </c>
      <c r="Q4" s="49">
        <f>(497.52*12*P4)+(37.31*12*P4)+(33.58*12*P4)+(377.55*P4)+(600*P4)+(230.25*P4)</f>
        <v>7225.8480000000009</v>
      </c>
      <c r="R4" s="48"/>
      <c r="S4" s="49">
        <f t="shared" ref="S4:S12" si="1">(440*12*R4)+(33*12*R4)+(29.7*12*R4)+(377.55*R4)+(600*R4)+(230.25*R4)</f>
        <v>0</v>
      </c>
      <c r="T4" s="48"/>
      <c r="U4" s="49"/>
      <c r="V4" s="48"/>
      <c r="W4" s="49"/>
      <c r="X4" s="48"/>
      <c r="Y4" s="49"/>
      <c r="Z4" s="48"/>
      <c r="AA4" s="49"/>
      <c r="AB4" s="48"/>
      <c r="AC4" s="49"/>
      <c r="AD4" s="48"/>
      <c r="AE4" s="49"/>
      <c r="AF4" s="51">
        <f>E4+I4+K4+M4+O4+Q4+U4+W4+Y4+AA4+AC4+AE4</f>
        <v>9831.0117000000009</v>
      </c>
      <c r="AG4" s="52"/>
    </row>
    <row r="5" spans="1:33" s="53" customFormat="1" ht="94.5" customHeight="1" x14ac:dyDescent="0.15">
      <c r="A5" s="177"/>
      <c r="B5" s="46" t="s">
        <v>103</v>
      </c>
      <c r="C5" s="46" t="s">
        <v>64</v>
      </c>
      <c r="D5" s="48">
        <v>0.03</v>
      </c>
      <c r="E5" s="49">
        <f t="shared" ref="E5:E12" si="2">(2300*12*D5)+(75*12*D5)+(155.25*12*D5)+(377.55*D5)</f>
        <v>922.2165</v>
      </c>
      <c r="F5" s="54"/>
      <c r="G5" s="54"/>
      <c r="H5" s="48"/>
      <c r="I5" s="49"/>
      <c r="J5" s="50">
        <v>0.15</v>
      </c>
      <c r="K5" s="49">
        <f t="shared" ref="K5:K12" si="3">(469.87*12*J5)+(35.24*12*J5)+(31.72*12*J5)+(377.55*J5)+(600*J5)+(230.25*J5)</f>
        <v>1147.4639999999999</v>
      </c>
      <c r="L5" s="48"/>
      <c r="M5" s="49"/>
      <c r="N5" s="48">
        <v>0.95</v>
      </c>
      <c r="O5" s="49">
        <f t="shared" ref="O5:O6" si="4">(440*12*N5)+(33*12*N5)+(29.7*12*N5)+(377.55*N5)+(600*N5)+(230.25*N5)</f>
        <v>6878.19</v>
      </c>
      <c r="P5" s="55"/>
      <c r="Q5" s="49"/>
      <c r="R5" s="48"/>
      <c r="S5" s="49">
        <f t="shared" si="1"/>
        <v>0</v>
      </c>
      <c r="T5" s="48"/>
      <c r="U5" s="49"/>
      <c r="V5" s="48"/>
      <c r="W5" s="49"/>
      <c r="X5" s="48"/>
      <c r="Y5" s="49"/>
      <c r="Z5" s="48"/>
      <c r="AA5" s="49"/>
      <c r="AB5" s="48"/>
      <c r="AC5" s="49"/>
      <c r="AD5" s="48"/>
      <c r="AE5" s="49"/>
      <c r="AF5" s="51">
        <f>E5+G4+I5+K5+M5+O5+Q5+U5+W5+Y5+AA5+AC5+AE5</f>
        <v>9104.7344999999987</v>
      </c>
      <c r="AG5" s="52"/>
    </row>
    <row r="6" spans="1:33" s="53" customFormat="1" ht="108.75" customHeight="1" x14ac:dyDescent="0.15">
      <c r="A6" s="177"/>
      <c r="B6" s="46" t="s">
        <v>101</v>
      </c>
      <c r="C6" s="46" t="s">
        <v>65</v>
      </c>
      <c r="D6" s="48">
        <v>0.01</v>
      </c>
      <c r="E6" s="49">
        <f t="shared" si="2"/>
        <v>307.40550000000002</v>
      </c>
      <c r="F6" s="50">
        <v>0.01</v>
      </c>
      <c r="G6" s="49">
        <f t="shared" ref="G6" si="5">(1060*12*F6)+(75*12*F6)+(71.55*12*F6)+(377.55*F6)+(600*F6)+(230.25*F6)</f>
        <v>156.864</v>
      </c>
      <c r="H6" s="48"/>
      <c r="I6" s="49"/>
      <c r="J6" s="50">
        <v>0.03</v>
      </c>
      <c r="K6" s="49">
        <f t="shared" si="3"/>
        <v>229.49279999999999</v>
      </c>
      <c r="L6" s="48">
        <v>0.18</v>
      </c>
      <c r="M6" s="49">
        <f t="shared" ref="M6:M12" si="6">(440*12*L6)+(33*12*L6)+(29.7*12*L6)+(377.55*L6)+(600*L6)+(230.25*L6)</f>
        <v>1303.2359999999999</v>
      </c>
      <c r="N6" s="48">
        <v>0.05</v>
      </c>
      <c r="O6" s="49">
        <f t="shared" si="4"/>
        <v>362.01</v>
      </c>
      <c r="P6" s="48">
        <v>0.06</v>
      </c>
      <c r="Q6" s="49">
        <f>(497.52*12*P6)+(37.31*12*P6)+(33.58*12*P6)+(377.55*P6)+(600*P6)+(230.25*P6)</f>
        <v>481.72319999999996</v>
      </c>
      <c r="R6" s="48"/>
      <c r="S6" s="49"/>
      <c r="T6" s="48"/>
      <c r="U6" s="49"/>
      <c r="V6" s="48"/>
      <c r="W6" s="49"/>
      <c r="X6" s="48"/>
      <c r="Y6" s="49"/>
      <c r="Z6" s="48"/>
      <c r="AA6" s="49"/>
      <c r="AB6" s="48"/>
      <c r="AC6" s="49"/>
      <c r="AD6" s="48"/>
      <c r="AE6" s="49"/>
      <c r="AF6" s="51">
        <f t="shared" ref="AF6:AF12" si="7">E6+G6+I6+K6+M6+O6+Q6+U6+W6+Y6+AA6+AC6+AE6</f>
        <v>2840.7314999999994</v>
      </c>
      <c r="AG6" s="52"/>
    </row>
    <row r="7" spans="1:33" s="53" customFormat="1" ht="59.25" customHeight="1" x14ac:dyDescent="0.15">
      <c r="A7" s="177"/>
      <c r="B7" s="46" t="s">
        <v>96</v>
      </c>
      <c r="C7" s="46" t="s">
        <v>66</v>
      </c>
      <c r="D7" s="48">
        <v>0.01</v>
      </c>
      <c r="E7" s="49">
        <f>(2300*12*D7)+(75*12*D7)+(155.25*12*D7)+(377.55*D7)</f>
        <v>307.40550000000002</v>
      </c>
      <c r="F7" s="50"/>
      <c r="G7" s="49"/>
      <c r="H7" s="48"/>
      <c r="I7" s="49"/>
      <c r="J7" s="50">
        <v>0.01</v>
      </c>
      <c r="K7" s="49">
        <f>(469.87*12*J7)+(35.24*12*J7)+(31.72*12*J7)+(377.55*J7)+(600*J7)+(230.25*J7)</f>
        <v>76.497599999999991</v>
      </c>
      <c r="L7" s="48">
        <v>0.1</v>
      </c>
      <c r="M7" s="49">
        <f>(440*12*L7)+(33*12*L7)+(29.7*12*L7)+(377.55*L7)+(600*L7)+(230.25*L7)</f>
        <v>724.02</v>
      </c>
      <c r="N7" s="48"/>
      <c r="O7" s="49"/>
      <c r="P7" s="55"/>
      <c r="Q7" s="49"/>
      <c r="R7" s="48"/>
      <c r="S7" s="49"/>
      <c r="T7" s="48"/>
      <c r="U7" s="49"/>
      <c r="V7" s="48"/>
      <c r="W7" s="49"/>
      <c r="X7" s="48"/>
      <c r="Y7" s="49"/>
      <c r="Z7" s="48"/>
      <c r="AA7" s="49"/>
      <c r="AB7" s="48"/>
      <c r="AC7" s="49"/>
      <c r="AD7" s="48"/>
      <c r="AE7" s="49"/>
      <c r="AF7" s="51">
        <f>E7+G7+I7+K7+M7+O7+Q7+U7+W7+Y7+AA7+AC7+AE7</f>
        <v>1107.9231</v>
      </c>
      <c r="AG7" s="52"/>
    </row>
    <row r="8" spans="1:33" s="53" customFormat="1" ht="84" customHeight="1" x14ac:dyDescent="0.15">
      <c r="A8" s="177"/>
      <c r="B8" s="46" t="s">
        <v>97</v>
      </c>
      <c r="C8" s="46" t="s">
        <v>66</v>
      </c>
      <c r="D8" s="48">
        <v>0.01</v>
      </c>
      <c r="E8" s="49">
        <f>(2300*12*D8)+(75*12*D8)+(155.25*12*D8)+(377.55*D8)</f>
        <v>307.40550000000002</v>
      </c>
      <c r="F8" s="50"/>
      <c r="G8" s="49"/>
      <c r="H8" s="48"/>
      <c r="I8" s="49"/>
      <c r="J8" s="50">
        <v>0.01</v>
      </c>
      <c r="K8" s="49">
        <f>(469.87*12*J8)+(35.24*12*J8)+(31.72*12*J8)+(377.55*J8)+(600*J8)+(230.25*J8)</f>
        <v>76.497599999999991</v>
      </c>
      <c r="L8" s="48">
        <v>0.1</v>
      </c>
      <c r="M8" s="49">
        <f>(440*12*L8)+(33*12*L8)+(29.7*12*L8)+(377.55*L8)+(600*L8)+(230.25*L8)</f>
        <v>724.02</v>
      </c>
      <c r="N8" s="48"/>
      <c r="O8" s="49"/>
      <c r="P8" s="55"/>
      <c r="Q8" s="49"/>
      <c r="R8" s="48"/>
      <c r="S8" s="49"/>
      <c r="T8" s="48"/>
      <c r="U8" s="49"/>
      <c r="V8" s="48"/>
      <c r="W8" s="49"/>
      <c r="X8" s="48"/>
      <c r="Y8" s="49"/>
      <c r="Z8" s="48"/>
      <c r="AA8" s="49"/>
      <c r="AB8" s="48"/>
      <c r="AC8" s="49"/>
      <c r="AD8" s="48"/>
      <c r="AE8" s="49"/>
      <c r="AF8" s="51">
        <f>E8+G8+I8+K8+M8+O8+Q8+U8+W8+Y8+AA8+AC8+AE8</f>
        <v>1107.9231</v>
      </c>
      <c r="AG8" s="52"/>
    </row>
    <row r="9" spans="1:33" s="53" customFormat="1" ht="90" customHeight="1" x14ac:dyDescent="0.15">
      <c r="A9" s="177"/>
      <c r="B9" s="46" t="s">
        <v>100</v>
      </c>
      <c r="C9" s="46" t="s">
        <v>69</v>
      </c>
      <c r="D9" s="48">
        <v>0.01</v>
      </c>
      <c r="E9" s="49">
        <f>(2300*12*D9)+(75*12*D9)+(155.25*12*D9)+(377.55*D9)</f>
        <v>307.40550000000002</v>
      </c>
      <c r="F9" s="50"/>
      <c r="G9" s="49"/>
      <c r="H9" s="48"/>
      <c r="I9" s="49"/>
      <c r="J9" s="50">
        <v>0.02</v>
      </c>
      <c r="K9" s="49">
        <f>(469.87*12*J9)+(35.24*12*J9)+(31.72*12*J9)+(377.55*J9)+(600*J9)+(230.25*J9)</f>
        <v>152.99519999999998</v>
      </c>
      <c r="L9" s="48"/>
      <c r="M9" s="49"/>
      <c r="N9" s="48"/>
      <c r="O9" s="49"/>
      <c r="P9" s="55"/>
      <c r="Q9" s="49"/>
      <c r="R9" s="48"/>
      <c r="S9" s="49">
        <f>(440*12*R9)+(33*12*R9)+(29.7*12*R9)+(377.55*R9)+(600*R9)+(230.25*R9)</f>
        <v>0</v>
      </c>
      <c r="T9" s="48"/>
      <c r="U9" s="49"/>
      <c r="V9" s="48">
        <v>0.35</v>
      </c>
      <c r="W9" s="49">
        <f>(442.2*12*V9)+(33.17*12*V9)+(29.85*12*V9)+(377.55*V9)+(600*V9)+(230.25*V9)</f>
        <v>2544.654</v>
      </c>
      <c r="X9" s="48"/>
      <c r="Y9" s="49"/>
      <c r="Z9" s="48"/>
      <c r="AA9" s="49"/>
      <c r="AB9" s="48"/>
      <c r="AC9" s="49"/>
      <c r="AD9" s="48"/>
      <c r="AE9" s="49"/>
      <c r="AF9" s="51">
        <f>E9+G9+I9+K9+M9+O9+Q9+U9+W9+Y9+AA9+AC9+AE9</f>
        <v>3005.0547000000001</v>
      </c>
      <c r="AG9" s="52"/>
    </row>
    <row r="10" spans="1:33" s="53" customFormat="1" ht="66" customHeight="1" x14ac:dyDescent="0.15">
      <c r="A10" s="177"/>
      <c r="B10" s="46" t="s">
        <v>102</v>
      </c>
      <c r="C10" s="46" t="s">
        <v>70</v>
      </c>
      <c r="D10" s="48">
        <v>0</v>
      </c>
      <c r="E10" s="49"/>
      <c r="F10" s="50"/>
      <c r="G10" s="49"/>
      <c r="H10" s="48"/>
      <c r="I10" s="49"/>
      <c r="J10" s="50"/>
      <c r="K10" s="49"/>
      <c r="L10" s="48"/>
      <c r="M10" s="49"/>
      <c r="N10" s="48"/>
      <c r="O10" s="49"/>
      <c r="P10" s="55"/>
      <c r="Q10" s="49"/>
      <c r="R10" s="48"/>
      <c r="S10" s="49">
        <f>(440*12*R10)+(33*12*R10)+(29.7*12*R10)+(377.55*R10)+(600*R10)+(230.25*R10)</f>
        <v>0</v>
      </c>
      <c r="T10" s="48"/>
      <c r="U10" s="49"/>
      <c r="V10" s="48">
        <v>0.6</v>
      </c>
      <c r="W10" s="49">
        <f>(442.2*12*V10)+(33.17*12*V10)+(29.85*12*V10)+(377.55*V10)+(600*V10)+(230.25*V10)</f>
        <v>4362.2639999999992</v>
      </c>
      <c r="X10" s="48">
        <v>0.35</v>
      </c>
      <c r="Y10" s="49">
        <f>(440*12*X10)+(33*12*X10)+(29.7*12*X10)+(377.55*X10)+(600*X10)+(230.25*X10)</f>
        <v>2534.0699999999997</v>
      </c>
      <c r="Z10" s="48"/>
      <c r="AA10" s="49"/>
      <c r="AB10" s="48"/>
      <c r="AC10" s="49"/>
      <c r="AD10" s="48"/>
      <c r="AE10" s="49"/>
      <c r="AF10" s="51">
        <f>E10+G10+I10+K10+M10+O10+Q10+U10+W10+Y10+AA10+AC10+AE10</f>
        <v>6896.3339999999989</v>
      </c>
      <c r="AG10" s="52"/>
    </row>
    <row r="11" spans="1:33" s="53" customFormat="1" ht="81" customHeight="1" x14ac:dyDescent="0.15">
      <c r="A11" s="177"/>
      <c r="B11" s="46" t="s">
        <v>11</v>
      </c>
      <c r="C11" s="46" t="s">
        <v>66</v>
      </c>
      <c r="D11" s="48">
        <v>0.02</v>
      </c>
      <c r="E11" s="49">
        <f>(2300*12*D11)+(75*12*D11)+(155.25*12*D11)+(377.55*D11)</f>
        <v>614.81100000000004</v>
      </c>
      <c r="F11" s="50"/>
      <c r="G11" s="49"/>
      <c r="H11" s="48"/>
      <c r="I11" s="49"/>
      <c r="J11" s="50">
        <v>0.02</v>
      </c>
      <c r="K11" s="49">
        <f>(469.87*12*J11)+(35.24*12*J11)+(31.72*12*J11)+(377.55*J11)+(600*J11)+(230.25*J11)</f>
        <v>152.99519999999998</v>
      </c>
      <c r="L11" s="48">
        <v>0.13</v>
      </c>
      <c r="M11" s="49">
        <f>(440*12*L11)+(33*12*L11)+(29.7*12*L11)+(377.55*L11)+(600*L11)+(230.25*L11)</f>
        <v>941.226</v>
      </c>
      <c r="N11" s="48"/>
      <c r="O11" s="49"/>
      <c r="P11" s="55"/>
      <c r="Q11" s="49"/>
      <c r="R11" s="48"/>
      <c r="S11" s="49"/>
      <c r="T11" s="48"/>
      <c r="U11" s="49"/>
      <c r="V11" s="48"/>
      <c r="W11" s="49"/>
      <c r="X11" s="48"/>
      <c r="Y11" s="49"/>
      <c r="Z11" s="48"/>
      <c r="AA11" s="49"/>
      <c r="AB11" s="48"/>
      <c r="AC11" s="49"/>
      <c r="AD11" s="48"/>
      <c r="AE11" s="49"/>
      <c r="AF11" s="51">
        <f>E11+G11+I11+K11+M11+O11+Q11+U11+W11+Y11+AA11+AC11+AE11</f>
        <v>1709.0322000000001</v>
      </c>
      <c r="AG11" s="52"/>
    </row>
    <row r="12" spans="1:33" s="53" customFormat="1" ht="99.75" customHeight="1" x14ac:dyDescent="0.15">
      <c r="A12" s="177"/>
      <c r="B12" s="46" t="s">
        <v>99</v>
      </c>
      <c r="C12" s="46" t="s">
        <v>84</v>
      </c>
      <c r="D12" s="48">
        <v>7.0000000000000007E-2</v>
      </c>
      <c r="E12" s="49">
        <f t="shared" si="2"/>
        <v>2151.8385000000003</v>
      </c>
      <c r="F12" s="50"/>
      <c r="G12" s="49"/>
      <c r="H12" s="48">
        <v>0.02</v>
      </c>
      <c r="I12" s="49">
        <f t="shared" ref="I12" si="8">(660*12*H12)+(49.5*12*H12)+(44.55*12*H12)+(377.55*H12)+(600*H12)+(230.25*H12)</f>
        <v>205.12799999999999</v>
      </c>
      <c r="J12" s="50">
        <v>0.15</v>
      </c>
      <c r="K12" s="49">
        <f t="shared" si="3"/>
        <v>1147.4639999999999</v>
      </c>
      <c r="L12" s="48">
        <v>0.05</v>
      </c>
      <c r="M12" s="49">
        <f t="shared" si="6"/>
        <v>362.01</v>
      </c>
      <c r="N12" s="48"/>
      <c r="O12" s="49"/>
      <c r="P12" s="55"/>
      <c r="Q12" s="49"/>
      <c r="R12" s="48"/>
      <c r="S12" s="49">
        <f t="shared" si="1"/>
        <v>0</v>
      </c>
      <c r="T12" s="48"/>
      <c r="U12" s="49"/>
      <c r="V12" s="48"/>
      <c r="W12" s="49"/>
      <c r="X12" s="48"/>
      <c r="Y12" s="49"/>
      <c r="Z12" s="48"/>
      <c r="AA12" s="49"/>
      <c r="AB12" s="48"/>
      <c r="AC12" s="49"/>
      <c r="AD12" s="48"/>
      <c r="AE12" s="49"/>
      <c r="AF12" s="51">
        <f t="shared" si="7"/>
        <v>3866.4405000000006</v>
      </c>
      <c r="AG12" s="52"/>
    </row>
    <row r="13" spans="1:33" s="53" customFormat="1" ht="10.5" customHeight="1" x14ac:dyDescent="0.15">
      <c r="A13" s="56" t="s">
        <v>20</v>
      </c>
      <c r="B13" s="57"/>
      <c r="C13" s="57"/>
      <c r="D13" s="58"/>
      <c r="E13" s="59"/>
      <c r="F13" s="60"/>
      <c r="G13" s="59"/>
      <c r="H13" s="59"/>
      <c r="I13" s="59"/>
      <c r="J13" s="60"/>
      <c r="K13" s="61"/>
      <c r="L13" s="58"/>
      <c r="M13" s="59"/>
      <c r="N13" s="58"/>
      <c r="O13" s="59"/>
      <c r="P13" s="58"/>
      <c r="Q13" s="59"/>
      <c r="R13" s="59"/>
      <c r="S13" s="59"/>
      <c r="T13" s="59"/>
      <c r="U13" s="59"/>
      <c r="V13" s="59"/>
      <c r="W13" s="59"/>
      <c r="X13" s="58"/>
      <c r="Y13" s="62"/>
      <c r="Z13" s="58"/>
      <c r="AA13" s="62"/>
      <c r="AB13" s="58"/>
      <c r="AC13" s="59"/>
      <c r="AD13" s="58"/>
      <c r="AE13" s="62"/>
      <c r="AF13" s="63"/>
      <c r="AG13" s="52"/>
    </row>
    <row r="14" spans="1:33" s="64" customFormat="1" ht="19.5" customHeight="1" x14ac:dyDescent="0.3">
      <c r="A14" s="171" t="s">
        <v>98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3"/>
      <c r="AA14" s="173"/>
      <c r="AB14" s="173"/>
      <c r="AC14" s="173"/>
      <c r="AD14" s="173"/>
      <c r="AE14" s="173"/>
      <c r="AF14" s="173"/>
    </row>
    <row r="15" spans="1:33" s="67" customFormat="1" ht="17.25" customHeight="1" x14ac:dyDescent="0.3">
      <c r="A15" s="65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6" t="s">
        <v>91</v>
      </c>
      <c r="AF15" s="65"/>
    </row>
    <row r="16" spans="1:33" s="53" customFormat="1" ht="45.75" customHeight="1" x14ac:dyDescent="0.15">
      <c r="A16" s="155" t="s">
        <v>10</v>
      </c>
      <c r="B16" s="69" t="s">
        <v>0</v>
      </c>
      <c r="C16" s="69" t="s">
        <v>1</v>
      </c>
      <c r="D16" s="160" t="s">
        <v>2</v>
      </c>
      <c r="E16" s="160"/>
      <c r="F16" s="178" t="s">
        <v>19</v>
      </c>
      <c r="G16" s="179"/>
      <c r="H16" s="160" t="s">
        <v>13</v>
      </c>
      <c r="I16" s="194"/>
      <c r="J16" s="160" t="s">
        <v>4</v>
      </c>
      <c r="K16" s="194"/>
      <c r="L16" s="160" t="s">
        <v>12</v>
      </c>
      <c r="M16" s="160"/>
      <c r="N16" s="160" t="s">
        <v>5</v>
      </c>
      <c r="O16" s="175"/>
      <c r="P16" s="160" t="s">
        <v>37</v>
      </c>
      <c r="Q16" s="175"/>
      <c r="R16" s="162" t="s">
        <v>79</v>
      </c>
      <c r="S16" s="195"/>
      <c r="T16" s="160" t="s">
        <v>75</v>
      </c>
      <c r="U16" s="160"/>
      <c r="V16" s="160" t="s">
        <v>7</v>
      </c>
      <c r="W16" s="160"/>
      <c r="X16" s="160" t="s">
        <v>6</v>
      </c>
      <c r="Y16" s="160"/>
      <c r="Z16" s="160" t="s">
        <v>8</v>
      </c>
      <c r="AA16" s="160"/>
      <c r="AB16" s="160" t="s">
        <v>76</v>
      </c>
      <c r="AC16" s="160"/>
      <c r="AD16" s="160" t="s">
        <v>34</v>
      </c>
      <c r="AE16" s="160"/>
      <c r="AF16" s="69" t="s">
        <v>3</v>
      </c>
    </row>
    <row r="17" spans="1:36" s="53" customFormat="1" ht="72" customHeight="1" x14ac:dyDescent="0.15">
      <c r="A17" s="182" t="s">
        <v>109</v>
      </c>
      <c r="B17" s="46" t="s">
        <v>82</v>
      </c>
      <c r="C17" s="46" t="s">
        <v>66</v>
      </c>
      <c r="D17" s="48">
        <v>0.01</v>
      </c>
      <c r="E17" s="49">
        <f>(2300*12*D17)+(75*12*D17)+(155.25*12*D17)+(377.55*D17)</f>
        <v>307.40550000000002</v>
      </c>
      <c r="F17" s="50"/>
      <c r="G17" s="49"/>
      <c r="H17" s="48"/>
      <c r="I17" s="49"/>
      <c r="J17" s="50">
        <v>0.02</v>
      </c>
      <c r="K17" s="49">
        <f>(469.87*12*J17)+(35.24*12*J17)+(31.72*12*J17)+(377.55*J17)+(600*J17)+(230.25*J17)</f>
        <v>152.99519999999998</v>
      </c>
      <c r="L17" s="48">
        <v>0.02</v>
      </c>
      <c r="M17" s="49">
        <f>(440*12*L17)+(33*12*L17)+(29.7*12*L17)+(377.55*L17)+(600*L17)+(230.25*L17)</f>
        <v>144.804</v>
      </c>
      <c r="N17" s="48"/>
      <c r="O17" s="49"/>
      <c r="P17" s="55"/>
      <c r="Q17" s="49"/>
      <c r="R17" s="48"/>
      <c r="S17" s="49">
        <f>(440*12*R17)+(33*12*R17)+(29.7*12*R17)+(377.55*R17)+(600*R17)+(230.25*R17)</f>
        <v>0</v>
      </c>
      <c r="T17" s="48"/>
      <c r="U17" s="49"/>
      <c r="V17" s="48"/>
      <c r="W17" s="49"/>
      <c r="X17" s="48"/>
      <c r="Y17" s="49"/>
      <c r="Z17" s="48"/>
      <c r="AA17" s="49"/>
      <c r="AB17" s="48"/>
      <c r="AC17" s="49"/>
      <c r="AD17" s="48"/>
      <c r="AE17" s="49"/>
      <c r="AF17" s="51">
        <f>E17+G17+I17+K17+M17+O17+Q17+U17+W17+Y17+AA17+AC17+AE17</f>
        <v>605.2047</v>
      </c>
      <c r="AG17" s="70"/>
      <c r="AH17" s="70"/>
    </row>
    <row r="18" spans="1:36" s="53" customFormat="1" ht="77.25" customHeight="1" x14ac:dyDescent="0.15">
      <c r="A18" s="183"/>
      <c r="B18" s="46" t="s">
        <v>83</v>
      </c>
      <c r="C18" s="46" t="s">
        <v>66</v>
      </c>
      <c r="D18" s="48">
        <v>0.01</v>
      </c>
      <c r="E18" s="49">
        <f>(2300*12*D18)+(75*12*D18)+(155.25*12*D18)+(377.55*D18)</f>
        <v>307.40550000000002</v>
      </c>
      <c r="F18" s="50"/>
      <c r="G18" s="49"/>
      <c r="H18" s="48"/>
      <c r="I18" s="49"/>
      <c r="J18" s="50">
        <v>0.02</v>
      </c>
      <c r="K18" s="49">
        <f>(469.87*12*J18)+(35.24*12*J18)+(31.72*12*J18)+(377.55*J18)+(600*J18)+(230.25*J18)</f>
        <v>152.99519999999998</v>
      </c>
      <c r="L18" s="48">
        <v>0.02</v>
      </c>
      <c r="M18" s="49">
        <f>(440*12*L18)+(33*12*L18)+(29.7*12*L18)+(377.55*L18)+(600*L18)+(230.25*L18)</f>
        <v>144.804</v>
      </c>
      <c r="N18" s="48"/>
      <c r="O18" s="49"/>
      <c r="P18" s="55"/>
      <c r="Q18" s="49"/>
      <c r="R18" s="48"/>
      <c r="S18" s="49">
        <f>(440*12*R18)+(33*12*R18)+(29.7*12*R18)+(377.55*R18)+(600*R18)+(230.25*R18)</f>
        <v>0</v>
      </c>
      <c r="T18" s="48"/>
      <c r="U18" s="49"/>
      <c r="V18" s="48"/>
      <c r="W18" s="49"/>
      <c r="X18" s="48"/>
      <c r="Y18" s="49"/>
      <c r="Z18" s="48"/>
      <c r="AA18" s="49"/>
      <c r="AB18" s="48"/>
      <c r="AC18" s="49"/>
      <c r="AD18" s="48"/>
      <c r="AE18" s="49"/>
      <c r="AF18" s="51">
        <f>E18+G18+I18+K18+M18+O18+Q18+U18+W18+Y18+AA18+AC18+AE18</f>
        <v>605.2047</v>
      </c>
      <c r="AG18" s="70"/>
      <c r="AH18" s="70"/>
    </row>
    <row r="19" spans="1:36" s="53" customFormat="1" ht="111.75" customHeight="1" x14ac:dyDescent="0.15">
      <c r="A19" s="156" t="s">
        <v>116</v>
      </c>
      <c r="B19" s="46" t="s">
        <v>17</v>
      </c>
      <c r="C19" s="46" t="s">
        <v>66</v>
      </c>
      <c r="D19" s="48">
        <v>0.01</v>
      </c>
      <c r="E19" s="49">
        <f>(2300*12*D19)+(75*12*D19)+(155.25*12*D19)+(377.55*D19)</f>
        <v>307.40550000000002</v>
      </c>
      <c r="F19" s="50"/>
      <c r="G19" s="49"/>
      <c r="H19" s="48"/>
      <c r="I19" s="49"/>
      <c r="J19" s="50">
        <v>0.02</v>
      </c>
      <c r="K19" s="49">
        <f>(469.87*12*J19)+(35.24*12*J19)+(31.72*12*J19)+(377.55*J19)+(600*J19)+(230.25*J19)</f>
        <v>152.99519999999998</v>
      </c>
      <c r="L19" s="48">
        <v>0.15</v>
      </c>
      <c r="M19" s="49">
        <f>(440*12*L19)+(33*12*L19)+(29.7*12*L19)+(377.55*L19)+(600*L19)+(230.25*L19)</f>
        <v>1086.03</v>
      </c>
      <c r="N19" s="48"/>
      <c r="O19" s="49"/>
      <c r="P19" s="55"/>
      <c r="Q19" s="49"/>
      <c r="R19" s="48"/>
      <c r="S19" s="49">
        <f>(440*12*R19)+(33*12*R19)+(29.7*12*R19)+(377.55*R19)+(600*R19)+(230.25*R19)</f>
        <v>0</v>
      </c>
      <c r="T19" s="48"/>
      <c r="U19" s="49"/>
      <c r="V19" s="48"/>
      <c r="W19" s="49"/>
      <c r="X19" s="48"/>
      <c r="Y19" s="49"/>
      <c r="Z19" s="48"/>
      <c r="AA19" s="49"/>
      <c r="AB19" s="48"/>
      <c r="AC19" s="49"/>
      <c r="AD19" s="48"/>
      <c r="AE19" s="49"/>
      <c r="AF19" s="51">
        <f>E19+G19+I19+K19+M19+O19+Q19+U19+W19+Y19+AA19+AC19+AE19</f>
        <v>1546.4306999999999</v>
      </c>
      <c r="AG19" s="70"/>
      <c r="AH19" s="70"/>
    </row>
    <row r="20" spans="1:36" s="53" customFormat="1" ht="102" customHeight="1" x14ac:dyDescent="0.15">
      <c r="A20" s="184" t="s">
        <v>119</v>
      </c>
      <c r="B20" s="46" t="s">
        <v>21</v>
      </c>
      <c r="C20" s="46" t="s">
        <v>68</v>
      </c>
      <c r="D20" s="48">
        <v>0.01</v>
      </c>
      <c r="E20" s="49">
        <f>(2300*12*D20)+(75*12*D20)+(155.25*12*D20)+(377.55*D20)</f>
        <v>307.40550000000002</v>
      </c>
      <c r="F20" s="50"/>
      <c r="G20" s="49"/>
      <c r="H20" s="48"/>
      <c r="I20" s="49"/>
      <c r="J20" s="48">
        <v>0.02</v>
      </c>
      <c r="K20" s="49">
        <f>(469.87*12*J20)+(35.24*12*J20)+(31.72*12*J20)+(377.55*J20)+(600*J20)+(230.25*J20)</f>
        <v>152.99519999999998</v>
      </c>
      <c r="L20" s="48"/>
      <c r="M20" s="49"/>
      <c r="N20" s="48"/>
      <c r="O20" s="49"/>
      <c r="P20" s="48">
        <v>0.04</v>
      </c>
      <c r="Q20" s="49">
        <f>(497.52*12*P20)+(37.31*12*P20)+(33.58*12*P20)+(377.55*P20)+(600*P20)+(230.25*P20)</f>
        <v>321.14879999999994</v>
      </c>
      <c r="R20" s="48"/>
      <c r="S20" s="49">
        <f>(440*12*R20)+(33*12*R20)+(29.7*12*R20)+(377.55*R20)+(600*R20)+(230.25*R20)</f>
        <v>0</v>
      </c>
      <c r="T20" s="48"/>
      <c r="U20" s="49"/>
      <c r="V20" s="48"/>
      <c r="W20" s="49"/>
      <c r="X20" s="48"/>
      <c r="Y20" s="49"/>
      <c r="Z20" s="48"/>
      <c r="AA20" s="49"/>
      <c r="AB20" s="48"/>
      <c r="AC20" s="49"/>
      <c r="AD20" s="48"/>
      <c r="AE20" s="49"/>
      <c r="AF20" s="51">
        <f>E20+G20+I20+K20+M20+O20+Q20+U20+W20+Y20+AA20+AC20+AE20</f>
        <v>781.54949999999997</v>
      </c>
      <c r="AG20" s="70"/>
      <c r="AH20" s="70"/>
    </row>
    <row r="21" spans="1:36" s="53" customFormat="1" ht="78.75" customHeight="1" x14ac:dyDescent="0.15">
      <c r="A21" s="185"/>
      <c r="B21" s="46" t="s">
        <v>35</v>
      </c>
      <c r="C21" s="46" t="s">
        <v>66</v>
      </c>
      <c r="D21" s="48">
        <v>0.01</v>
      </c>
      <c r="E21" s="49">
        <f>(2300*12*D21)+(75*12*D21)+(155.25*12*D21)+(377.55*D21)</f>
        <v>307.40550000000002</v>
      </c>
      <c r="F21" s="50"/>
      <c r="G21" s="49"/>
      <c r="H21" s="48"/>
      <c r="I21" s="49">
        <f>(660*12*H21)+(49.5*12*H21)+(44.55*12*H21)+(377.55*H21)+(600*H21)+(230.25*H21)</f>
        <v>0</v>
      </c>
      <c r="J21" s="50">
        <v>0.01</v>
      </c>
      <c r="K21" s="49">
        <f>(469.87*12*J21)+(35.24*12*J21)+(31.72*12*J21)+(377.55*J21)+(600*J21)+(230.25*J21)</f>
        <v>76.497599999999991</v>
      </c>
      <c r="L21" s="48">
        <v>0.25</v>
      </c>
      <c r="M21" s="49">
        <f>(440*12*L21)+(33*12*L21)+(29.7*12*L21)+(377.55*L21)+(600*L21)+(230.25*L21)</f>
        <v>1810.05</v>
      </c>
      <c r="N21" s="48"/>
      <c r="O21" s="49"/>
      <c r="P21" s="55"/>
      <c r="Q21" s="49"/>
      <c r="R21" s="48"/>
      <c r="S21" s="49">
        <f>(440*12*R21)+(33*12*R21)+(29.7*12*R21)+(377.55*R21)+(600*R21)+(230.25*R21)</f>
        <v>0</v>
      </c>
      <c r="T21" s="48"/>
      <c r="U21" s="49"/>
      <c r="V21" s="48"/>
      <c r="W21" s="49"/>
      <c r="X21" s="48"/>
      <c r="Y21" s="49"/>
      <c r="Z21" s="48"/>
      <c r="AA21" s="49"/>
      <c r="AB21" s="48"/>
      <c r="AC21" s="49"/>
      <c r="AD21" s="48"/>
      <c r="AE21" s="49"/>
      <c r="AF21" s="51">
        <f>E21+G21+I21+K21+M21+O21+Q21+U21+W21+Y21+AA21+AC21+AE21</f>
        <v>2193.9530999999997</v>
      </c>
      <c r="AG21" s="70"/>
      <c r="AH21" s="70"/>
    </row>
    <row r="22" spans="1:36" s="53" customFormat="1" ht="71.25" customHeight="1" x14ac:dyDescent="0.15">
      <c r="A22" s="185"/>
      <c r="B22" s="46" t="s">
        <v>74</v>
      </c>
      <c r="C22" s="46" t="s">
        <v>67</v>
      </c>
      <c r="D22" s="48">
        <v>0.01</v>
      </c>
      <c r="E22" s="49">
        <f t="shared" ref="E22:E25" si="9">(2300*12*D22)+(75*12*D22)+(155.25*12*D22)+(377.55*D22)</f>
        <v>307.40550000000002</v>
      </c>
      <c r="F22" s="50"/>
      <c r="G22" s="49"/>
      <c r="H22" s="48">
        <v>0.04</v>
      </c>
      <c r="I22" s="49">
        <f t="shared" ref="I22:I23" si="10">(660*12*H22)+(49.5*12*H22)+(44.55*12*H22)+(377.55*H22)+(600*H22)+(230.25*H22)</f>
        <v>410.25599999999997</v>
      </c>
      <c r="J22" s="50"/>
      <c r="K22" s="49"/>
      <c r="L22" s="48"/>
      <c r="M22" s="49"/>
      <c r="N22" s="48"/>
      <c r="O22" s="49"/>
      <c r="P22" s="55"/>
      <c r="Q22" s="49"/>
      <c r="R22" s="48"/>
      <c r="S22" s="49">
        <f t="shared" ref="S22:S25" si="11">(440*12*R22)+(33*12*R22)+(29.7*12*R22)+(377.55*R22)+(600*R22)+(230.25*R22)</f>
        <v>0</v>
      </c>
      <c r="T22" s="48"/>
      <c r="U22" s="49"/>
      <c r="V22" s="48"/>
      <c r="W22" s="49"/>
      <c r="X22" s="48"/>
      <c r="Y22" s="49"/>
      <c r="Z22" s="48"/>
      <c r="AA22" s="49"/>
      <c r="AB22" s="48"/>
      <c r="AC22" s="49"/>
      <c r="AD22" s="48"/>
      <c r="AE22" s="49"/>
      <c r="AF22" s="51">
        <f t="shared" ref="AF22:AF25" si="12">E22+G22+I22+K22+M22+O22+Q22+U22+W22+Y22+AA22+AC22+AE22</f>
        <v>717.66149999999993</v>
      </c>
      <c r="AG22" s="70"/>
      <c r="AH22" s="70"/>
    </row>
    <row r="23" spans="1:36" s="53" customFormat="1" ht="90.75" customHeight="1" x14ac:dyDescent="0.15">
      <c r="A23" s="185"/>
      <c r="B23" s="46" t="s">
        <v>117</v>
      </c>
      <c r="C23" s="46" t="s">
        <v>67</v>
      </c>
      <c r="D23" s="48">
        <v>0.01</v>
      </c>
      <c r="E23" s="49">
        <f t="shared" si="9"/>
        <v>307.40550000000002</v>
      </c>
      <c r="F23" s="50"/>
      <c r="G23" s="49"/>
      <c r="H23" s="48">
        <v>0.01</v>
      </c>
      <c r="I23" s="49">
        <f t="shared" si="10"/>
        <v>102.56399999999999</v>
      </c>
      <c r="J23" s="50"/>
      <c r="K23" s="49"/>
      <c r="L23" s="48"/>
      <c r="M23" s="49"/>
      <c r="N23" s="48"/>
      <c r="O23" s="49"/>
      <c r="P23" s="55"/>
      <c r="Q23" s="49"/>
      <c r="R23" s="48"/>
      <c r="S23" s="49">
        <f t="shared" si="11"/>
        <v>0</v>
      </c>
      <c r="T23" s="48"/>
      <c r="U23" s="49"/>
      <c r="V23" s="48"/>
      <c r="W23" s="49"/>
      <c r="X23" s="48"/>
      <c r="Y23" s="49"/>
      <c r="Z23" s="48"/>
      <c r="AA23" s="49"/>
      <c r="AB23" s="48"/>
      <c r="AC23" s="49"/>
      <c r="AD23" s="48"/>
      <c r="AE23" s="49"/>
      <c r="AF23" s="51">
        <f t="shared" si="12"/>
        <v>409.96950000000004</v>
      </c>
      <c r="AG23" s="70"/>
      <c r="AH23" s="70"/>
    </row>
    <row r="24" spans="1:36" s="53" customFormat="1" ht="47.25" customHeight="1" x14ac:dyDescent="0.15">
      <c r="A24" s="185"/>
      <c r="B24" s="46" t="s">
        <v>89</v>
      </c>
      <c r="C24" s="46" t="s">
        <v>85</v>
      </c>
      <c r="D24" s="48">
        <v>0.01</v>
      </c>
      <c r="E24" s="49">
        <f t="shared" si="9"/>
        <v>307.40550000000002</v>
      </c>
      <c r="F24" s="50"/>
      <c r="G24" s="49"/>
      <c r="H24" s="48"/>
      <c r="I24" s="49"/>
      <c r="J24" s="50"/>
      <c r="K24" s="49"/>
      <c r="L24" s="48"/>
      <c r="M24" s="49"/>
      <c r="N24" s="48"/>
      <c r="O24" s="49"/>
      <c r="P24" s="48"/>
      <c r="Q24" s="49"/>
      <c r="R24" s="48">
        <v>0.5</v>
      </c>
      <c r="S24" s="49">
        <f t="shared" si="11"/>
        <v>3620.1</v>
      </c>
      <c r="T24" s="48"/>
      <c r="U24" s="49"/>
      <c r="V24" s="48"/>
      <c r="W24" s="49">
        <f t="shared" ref="W24" si="13">(442.2*12*V24)+(33.17*12*V24)+(29.85*12*V24)+(377.55*V24)+(600*V24)+(230.25*V24)</f>
        <v>0</v>
      </c>
      <c r="X24" s="48"/>
      <c r="Y24" s="49"/>
      <c r="Z24" s="48"/>
      <c r="AA24" s="49"/>
      <c r="AB24" s="48"/>
      <c r="AC24" s="49"/>
      <c r="AD24" s="48"/>
      <c r="AE24" s="49"/>
      <c r="AF24" s="51">
        <f>E24+G24+I24+K24+M24+O24+Q24+S24+U24+W24+Y24+AA24+AC24+AE24</f>
        <v>3927.5054999999998</v>
      </c>
      <c r="AG24" s="71"/>
      <c r="AH24" s="70"/>
      <c r="AI24" s="70"/>
      <c r="AJ24" s="70"/>
    </row>
    <row r="25" spans="1:36" s="53" customFormat="1" ht="60.75" customHeight="1" x14ac:dyDescent="0.15">
      <c r="A25" s="186"/>
      <c r="B25" s="46" t="s">
        <v>118</v>
      </c>
      <c r="C25" s="72" t="s">
        <v>71</v>
      </c>
      <c r="D25" s="48">
        <v>0.01</v>
      </c>
      <c r="E25" s="49">
        <f t="shared" si="9"/>
        <v>307.40550000000002</v>
      </c>
      <c r="F25" s="50"/>
      <c r="G25" s="49"/>
      <c r="H25" s="48"/>
      <c r="I25" s="49"/>
      <c r="J25" s="50">
        <v>0.3</v>
      </c>
      <c r="K25" s="49">
        <f t="shared" ref="K25" si="14">(469.87*12*J25)+(35.24*12*J25)+(31.72*12*J25)+(377.55*J25)+(600*J25)+(230.25*J25)</f>
        <v>2294.9279999999999</v>
      </c>
      <c r="L25" s="48"/>
      <c r="M25" s="49"/>
      <c r="N25" s="48"/>
      <c r="O25" s="49"/>
      <c r="P25" s="55"/>
      <c r="Q25" s="49"/>
      <c r="R25" s="48"/>
      <c r="S25" s="49">
        <f t="shared" si="11"/>
        <v>0</v>
      </c>
      <c r="T25" s="48"/>
      <c r="U25" s="49"/>
      <c r="V25" s="48"/>
      <c r="W25" s="49"/>
      <c r="X25" s="48"/>
      <c r="Y25" s="49"/>
      <c r="Z25" s="48"/>
      <c r="AA25" s="49"/>
      <c r="AB25" s="48"/>
      <c r="AC25" s="49"/>
      <c r="AD25" s="48"/>
      <c r="AE25" s="49"/>
      <c r="AF25" s="51">
        <f t="shared" si="12"/>
        <v>2602.3334999999997</v>
      </c>
      <c r="AG25" s="71"/>
      <c r="AH25" s="70"/>
      <c r="AI25" s="70"/>
      <c r="AJ25" s="70"/>
    </row>
    <row r="26" spans="1:36" s="77" customFormat="1" x14ac:dyDescent="0.25">
      <c r="A26" s="73" t="s">
        <v>20</v>
      </c>
      <c r="B26" s="74"/>
      <c r="C26" s="74"/>
      <c r="D26" s="75"/>
      <c r="E26" s="74"/>
      <c r="F26" s="76"/>
      <c r="G26" s="74"/>
      <c r="H26" s="74"/>
      <c r="I26" s="74"/>
      <c r="J26" s="75"/>
      <c r="K26" s="74"/>
      <c r="L26" s="75"/>
      <c r="M26" s="74"/>
      <c r="N26" s="75"/>
      <c r="O26" s="74"/>
      <c r="P26" s="75"/>
      <c r="Q26" s="74"/>
      <c r="R26" s="74"/>
      <c r="S26" s="74"/>
      <c r="T26" s="74"/>
      <c r="U26" s="74"/>
      <c r="V26" s="74"/>
      <c r="W26" s="74"/>
      <c r="X26" s="75"/>
      <c r="Y26" s="74"/>
      <c r="Z26" s="75"/>
      <c r="AA26" s="74"/>
      <c r="AB26" s="75"/>
      <c r="AC26" s="74"/>
      <c r="AD26" s="74"/>
      <c r="AE26" s="74"/>
      <c r="AF26" s="74"/>
    </row>
    <row r="27" spans="1:36" s="77" customFormat="1" x14ac:dyDescent="0.25">
      <c r="A27" s="73"/>
      <c r="B27" s="74"/>
      <c r="C27" s="74"/>
      <c r="D27" s="75"/>
      <c r="E27" s="74"/>
      <c r="F27" s="76"/>
      <c r="G27" s="74"/>
      <c r="H27" s="74"/>
      <c r="I27" s="74"/>
      <c r="J27" s="75"/>
      <c r="K27" s="74"/>
      <c r="L27" s="75"/>
      <c r="M27" s="74"/>
      <c r="N27" s="75"/>
      <c r="O27" s="74"/>
      <c r="P27" s="75"/>
      <c r="Q27" s="74"/>
      <c r="R27" s="74"/>
      <c r="S27" s="74"/>
      <c r="T27" s="74"/>
      <c r="U27" s="74"/>
      <c r="V27" s="74"/>
      <c r="W27" s="74"/>
      <c r="X27" s="75"/>
      <c r="Y27" s="74"/>
      <c r="Z27" s="75"/>
      <c r="AA27" s="74"/>
      <c r="AB27" s="75"/>
      <c r="AC27" s="74"/>
      <c r="AD27" s="74"/>
      <c r="AE27" s="74"/>
      <c r="AF27" s="74"/>
    </row>
    <row r="28" spans="1:36" s="77" customFormat="1" ht="18.75" x14ac:dyDescent="0.25">
      <c r="A28" s="171" t="s">
        <v>98</v>
      </c>
      <c r="B28" s="172"/>
      <c r="C28" s="172"/>
      <c r="D28" s="172"/>
      <c r="E28" s="172"/>
      <c r="F28" s="172"/>
      <c r="G28" s="172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3"/>
      <c r="AA28" s="173"/>
      <c r="AB28" s="173"/>
      <c r="AC28" s="173"/>
      <c r="AD28" s="173"/>
      <c r="AE28" s="173"/>
      <c r="AF28" s="173"/>
    </row>
    <row r="29" spans="1:36" s="77" customFormat="1" ht="18.75" x14ac:dyDescent="0.3">
      <c r="A29" s="78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5"/>
      <c r="O29" s="74"/>
      <c r="P29" s="75"/>
      <c r="Q29" s="74"/>
      <c r="R29" s="74"/>
      <c r="S29" s="74"/>
      <c r="T29" s="74"/>
      <c r="U29" s="74"/>
      <c r="V29" s="74"/>
      <c r="W29" s="74"/>
      <c r="X29" s="75"/>
      <c r="Y29" s="74"/>
      <c r="Z29" s="75"/>
      <c r="AA29" s="74"/>
      <c r="AB29" s="75"/>
      <c r="AC29" s="74"/>
      <c r="AD29" s="74"/>
      <c r="AE29" s="66" t="s">
        <v>92</v>
      </c>
      <c r="AF29" s="74"/>
    </row>
    <row r="30" spans="1:36" s="53" customFormat="1" ht="48" customHeight="1" x14ac:dyDescent="0.15">
      <c r="A30" s="68" t="s">
        <v>10</v>
      </c>
      <c r="B30" s="69" t="s">
        <v>0</v>
      </c>
      <c r="C30" s="80" t="s">
        <v>1</v>
      </c>
      <c r="D30" s="161" t="s">
        <v>2</v>
      </c>
      <c r="E30" s="161"/>
      <c r="F30" s="180" t="s">
        <v>19</v>
      </c>
      <c r="G30" s="181"/>
      <c r="H30" s="161" t="s">
        <v>13</v>
      </c>
      <c r="I30" s="174"/>
      <c r="J30" s="161" t="s">
        <v>4</v>
      </c>
      <c r="K30" s="174"/>
      <c r="L30" s="161" t="s">
        <v>12</v>
      </c>
      <c r="M30" s="161"/>
      <c r="N30" s="161" t="s">
        <v>5</v>
      </c>
      <c r="O30" s="167"/>
      <c r="P30" s="160" t="s">
        <v>36</v>
      </c>
      <c r="Q30" s="167"/>
      <c r="R30" s="162" t="s">
        <v>79</v>
      </c>
      <c r="S30" s="195"/>
      <c r="T30" s="161" t="s">
        <v>75</v>
      </c>
      <c r="U30" s="161"/>
      <c r="V30" s="161" t="s">
        <v>7</v>
      </c>
      <c r="W30" s="161"/>
      <c r="X30" s="161" t="s">
        <v>6</v>
      </c>
      <c r="Y30" s="161"/>
      <c r="Z30" s="161" t="s">
        <v>8</v>
      </c>
      <c r="AA30" s="161"/>
      <c r="AB30" s="161" t="s">
        <v>76</v>
      </c>
      <c r="AC30" s="161"/>
      <c r="AD30" s="161" t="s">
        <v>34</v>
      </c>
      <c r="AE30" s="161"/>
      <c r="AF30" s="80" t="s">
        <v>3</v>
      </c>
      <c r="AG30" s="52"/>
    </row>
    <row r="31" spans="1:36" s="53" customFormat="1" ht="115.5" customHeight="1" x14ac:dyDescent="0.15">
      <c r="A31" s="176" t="s">
        <v>120</v>
      </c>
      <c r="B31" s="157" t="s">
        <v>94</v>
      </c>
      <c r="C31" s="81" t="s">
        <v>72</v>
      </c>
      <c r="D31" s="82">
        <v>0.1</v>
      </c>
      <c r="E31" s="83">
        <f t="shared" ref="E31:E34" si="15">(2300*12*D31)+(75*12*D31)+(155.25*12*D31)+(377.55*D31)</f>
        <v>3074.0550000000003</v>
      </c>
      <c r="F31" s="84">
        <v>0.12</v>
      </c>
      <c r="G31" s="83">
        <f t="shared" ref="G31:G34" si="16">(1060*12*F31)+(75*12*F31)+(71.55*12*F31)+(377.55*F31)+(600*F31)+(230.25*F31)</f>
        <v>1882.3679999999999</v>
      </c>
      <c r="H31" s="82">
        <v>7.0000000000000007E-2</v>
      </c>
      <c r="I31" s="83">
        <f t="shared" ref="I31:I34" si="17">(660*12*H31)+(49.5*12*H31)+(44.55*12*H31)+(377.55*H31)+(600*H31)+(230.25*H31)</f>
        <v>717.94800000000009</v>
      </c>
      <c r="J31" s="85"/>
      <c r="K31" s="83"/>
      <c r="L31" s="82"/>
      <c r="M31" s="83"/>
      <c r="N31" s="82"/>
      <c r="O31" s="86"/>
      <c r="P31" s="55"/>
      <c r="Q31" s="87"/>
      <c r="R31" s="88"/>
      <c r="S31" s="83">
        <f t="shared" ref="S31:S34" si="18">(440*12*R31)+(33*12*R31)+(29.7*12*R31)+(377.55*R31)+(600*R31)+(230.25*R31)</f>
        <v>0</v>
      </c>
      <c r="T31" s="82">
        <v>0.02</v>
      </c>
      <c r="U31" s="83">
        <f t="shared" ref="U31:U34" si="19">(440*12*T31)+(33*12*T31)+(29.7*12*T31)+(377.55*T31)+(600*T31)+(230.25*T31)</f>
        <v>144.804</v>
      </c>
      <c r="V31" s="82"/>
      <c r="W31" s="83"/>
      <c r="X31" s="82">
        <v>0.01</v>
      </c>
      <c r="Y31" s="83">
        <f t="shared" ref="Y31:Y34" si="20">(440*12*X31)+(33*12*X31)+(29.7*12*X31)+(377.55*X31)+(600*X31)+(230.25*X31)</f>
        <v>72.402000000000001</v>
      </c>
      <c r="Z31" s="82"/>
      <c r="AA31" s="83"/>
      <c r="AB31" s="89">
        <v>0.1</v>
      </c>
      <c r="AC31" s="83">
        <f t="shared" ref="AC31:AC34" si="21">(560*12*AB31)+(42*12*AB31)+(37.8*12*AB31)+(377.55*AB31)+(600*AB31)+(230.25*AB31)</f>
        <v>888.54</v>
      </c>
      <c r="AD31" s="89"/>
      <c r="AE31" s="83"/>
      <c r="AF31" s="90">
        <f t="shared" ref="AF31:AF34" si="22">E31+G31+I31+K31+M31+O31+Q31+U31+W31+Y31+AA31+AC31+AE31</f>
        <v>6780.1170000000011</v>
      </c>
      <c r="AG31" s="52"/>
    </row>
    <row r="32" spans="1:36" s="53" customFormat="1" ht="129" customHeight="1" x14ac:dyDescent="0.15">
      <c r="A32" s="187"/>
      <c r="B32" s="46" t="s">
        <v>29</v>
      </c>
      <c r="C32" s="81" t="s">
        <v>73</v>
      </c>
      <c r="D32" s="82">
        <v>0.12</v>
      </c>
      <c r="E32" s="83">
        <f t="shared" si="15"/>
        <v>3688.866</v>
      </c>
      <c r="F32" s="85">
        <v>0.12</v>
      </c>
      <c r="G32" s="83">
        <f t="shared" si="16"/>
        <v>1882.3679999999999</v>
      </c>
      <c r="H32" s="82">
        <v>0.25</v>
      </c>
      <c r="I32" s="83">
        <f t="shared" si="17"/>
        <v>2564.1</v>
      </c>
      <c r="J32" s="91"/>
      <c r="K32" s="83"/>
      <c r="L32" s="82"/>
      <c r="M32" s="83"/>
      <c r="N32" s="82"/>
      <c r="O32" s="86"/>
      <c r="P32" s="55"/>
      <c r="Q32" s="87"/>
      <c r="R32" s="88"/>
      <c r="S32" s="83">
        <f t="shared" si="18"/>
        <v>0</v>
      </c>
      <c r="T32" s="82">
        <v>0.25</v>
      </c>
      <c r="U32" s="83">
        <f t="shared" si="19"/>
        <v>1810.05</v>
      </c>
      <c r="V32" s="82">
        <v>0.02</v>
      </c>
      <c r="W32" s="83">
        <f t="shared" ref="W32:W34" si="23">(442.2*12*V32)+(33.17*12*V32)+(29.85*12*V32)+(377.55*V32)+(600*V32)+(230.25*V32)</f>
        <v>145.40879999999999</v>
      </c>
      <c r="X32" s="82">
        <v>0.04</v>
      </c>
      <c r="Y32" s="83">
        <f t="shared" si="20"/>
        <v>289.608</v>
      </c>
      <c r="Z32" s="82">
        <v>0.08</v>
      </c>
      <c r="AA32" s="83">
        <f t="shared" ref="AA32:AA34" si="24">(440*12*Z32)+(33*12*Z32)+(29.7*12*Z32)+(377.55*Z32)+(600*Z32)+(230.25*Z32)</f>
        <v>579.21600000000001</v>
      </c>
      <c r="AB32" s="89">
        <v>0.05</v>
      </c>
      <c r="AC32" s="83">
        <f t="shared" si="21"/>
        <v>444.27</v>
      </c>
      <c r="AD32" s="89"/>
      <c r="AE32" s="83"/>
      <c r="AF32" s="90">
        <f t="shared" si="22"/>
        <v>11403.8868</v>
      </c>
      <c r="AG32" s="52"/>
    </row>
    <row r="33" spans="1:38" s="53" customFormat="1" ht="127.5" customHeight="1" x14ac:dyDescent="0.15">
      <c r="A33" s="187"/>
      <c r="B33" s="46" t="s">
        <v>104</v>
      </c>
      <c r="C33" s="81" t="s">
        <v>73</v>
      </c>
      <c r="D33" s="82">
        <v>0.04</v>
      </c>
      <c r="E33" s="83">
        <f t="shared" si="15"/>
        <v>1229.6220000000001</v>
      </c>
      <c r="F33" s="85">
        <v>0.04</v>
      </c>
      <c r="G33" s="83">
        <f t="shared" si="16"/>
        <v>627.45600000000002</v>
      </c>
      <c r="H33" s="82">
        <v>0.17</v>
      </c>
      <c r="I33" s="83">
        <f t="shared" si="17"/>
        <v>1743.5880000000002</v>
      </c>
      <c r="J33" s="91"/>
      <c r="K33" s="83"/>
      <c r="L33" s="82"/>
      <c r="M33" s="83"/>
      <c r="N33" s="82"/>
      <c r="O33" s="86"/>
      <c r="P33" s="55"/>
      <c r="Q33" s="87"/>
      <c r="R33" s="88"/>
      <c r="S33" s="83">
        <f t="shared" si="18"/>
        <v>0</v>
      </c>
      <c r="T33" s="82">
        <v>0.1</v>
      </c>
      <c r="U33" s="83">
        <f t="shared" si="19"/>
        <v>724.02</v>
      </c>
      <c r="V33" s="82">
        <v>0.02</v>
      </c>
      <c r="W33" s="83">
        <f t="shared" si="23"/>
        <v>145.40879999999999</v>
      </c>
      <c r="X33" s="82">
        <v>0.02</v>
      </c>
      <c r="Y33" s="83">
        <f t="shared" si="20"/>
        <v>144.804</v>
      </c>
      <c r="Z33" s="82">
        <v>0.03</v>
      </c>
      <c r="AA33" s="83">
        <f t="shared" si="24"/>
        <v>217.20600000000002</v>
      </c>
      <c r="AB33" s="89">
        <v>0.02</v>
      </c>
      <c r="AC33" s="83">
        <f t="shared" si="21"/>
        <v>177.708</v>
      </c>
      <c r="AD33" s="89"/>
      <c r="AE33" s="83"/>
      <c r="AF33" s="90">
        <f t="shared" si="22"/>
        <v>5009.8127999999997</v>
      </c>
      <c r="AG33" s="52"/>
    </row>
    <row r="34" spans="1:38" s="53" customFormat="1" ht="129" customHeight="1" x14ac:dyDescent="0.15">
      <c r="A34" s="188"/>
      <c r="B34" s="46" t="s">
        <v>16</v>
      </c>
      <c r="C34" s="81" t="s">
        <v>73</v>
      </c>
      <c r="D34" s="82">
        <v>0.02</v>
      </c>
      <c r="E34" s="83">
        <f t="shared" si="15"/>
        <v>614.81100000000004</v>
      </c>
      <c r="F34" s="85">
        <v>0.02</v>
      </c>
      <c r="G34" s="83">
        <f t="shared" si="16"/>
        <v>313.72800000000001</v>
      </c>
      <c r="H34" s="82">
        <v>0.04</v>
      </c>
      <c r="I34" s="83">
        <f t="shared" si="17"/>
        <v>410.25599999999997</v>
      </c>
      <c r="J34" s="91"/>
      <c r="K34" s="83">
        <f t="shared" ref="K34" si="25">(469.87*12*J34)+(35.24*12*J34)+(31.72*12*J34)+(377.55*J34)+(600*J34)+(230.25*J34)</f>
        <v>0</v>
      </c>
      <c r="L34" s="82"/>
      <c r="M34" s="83">
        <f t="shared" ref="M34" si="26">(440*12*L34)+(33*12*L34)+(29.7*12*L34)+(377.55*L34)+(600*L34)+(230.25*L34)</f>
        <v>0</v>
      </c>
      <c r="N34" s="82"/>
      <c r="O34" s="86">
        <f t="shared" ref="O34" si="27">(440*12*N34)+(33*12*N34)+(29.7*12*N34)+(377.55*N34)+(600*N34)+(230.25*N34)</f>
        <v>0</v>
      </c>
      <c r="P34" s="55"/>
      <c r="Q34" s="87">
        <f t="shared" ref="Q34" si="28">(440*12*P34)+(33*12*P34)+(29.7*12*P34)+(377.55*P34)+(600*P34)+(230.25*P34)</f>
        <v>0</v>
      </c>
      <c r="R34" s="88"/>
      <c r="S34" s="83">
        <f t="shared" si="18"/>
        <v>0</v>
      </c>
      <c r="T34" s="82">
        <v>0.01</v>
      </c>
      <c r="U34" s="83">
        <f t="shared" si="19"/>
        <v>72.402000000000001</v>
      </c>
      <c r="V34" s="82">
        <v>0.01</v>
      </c>
      <c r="W34" s="83">
        <f t="shared" si="23"/>
        <v>72.704399999999993</v>
      </c>
      <c r="X34" s="82">
        <v>0.01</v>
      </c>
      <c r="Y34" s="83">
        <f t="shared" si="20"/>
        <v>72.402000000000001</v>
      </c>
      <c r="Z34" s="82">
        <v>0.01</v>
      </c>
      <c r="AA34" s="83">
        <f t="shared" si="24"/>
        <v>72.402000000000001</v>
      </c>
      <c r="AB34" s="89">
        <v>0.01</v>
      </c>
      <c r="AC34" s="83">
        <f t="shared" si="21"/>
        <v>88.853999999999999</v>
      </c>
      <c r="AD34" s="89"/>
      <c r="AE34" s="83"/>
      <c r="AF34" s="90">
        <f t="shared" si="22"/>
        <v>1717.5594000000003</v>
      </c>
    </row>
    <row r="35" spans="1:38" s="53" customFormat="1" ht="116.25" customHeight="1" x14ac:dyDescent="0.15">
      <c r="A35" s="177"/>
      <c r="B35" s="46" t="s">
        <v>111</v>
      </c>
      <c r="C35" s="46" t="s">
        <v>87</v>
      </c>
      <c r="D35" s="48">
        <v>0.03</v>
      </c>
      <c r="E35" s="49">
        <f>(2300*12*D35)+(75*12*D35)+(155.25*12*D35)+(377.55*D35)</f>
        <v>922.2165</v>
      </c>
      <c r="F35" s="50">
        <v>0.05</v>
      </c>
      <c r="G35" s="49">
        <f>(1060*12*F35)+(75*12*F35)+(71.55*12*F35)+(377.55*F35)+(600*F35)+(230.25*F35)</f>
        <v>784.32</v>
      </c>
      <c r="H35" s="50">
        <v>0.05</v>
      </c>
      <c r="I35" s="49">
        <f>(660*12*H35)+(49.5*12*H35)+(44.55*12*H35)+(377.55*H35)+(600*H35)+(230.25*H35)</f>
        <v>512.82000000000005</v>
      </c>
      <c r="J35" s="50"/>
      <c r="K35" s="49"/>
      <c r="L35" s="48"/>
      <c r="M35" s="49"/>
      <c r="N35" s="48"/>
      <c r="O35" s="49"/>
      <c r="P35" s="48"/>
      <c r="Q35" s="49"/>
      <c r="R35" s="88"/>
      <c r="S35" s="83">
        <f>(440*12*R35)+(33*12*R35)+(29.7*12*R35)+(377.55*R35)+(600*R35)+(230.25*R35)</f>
        <v>0</v>
      </c>
      <c r="T35" s="48">
        <v>0.05</v>
      </c>
      <c r="U35" s="49">
        <f>(440*12*T35)+(33*12*T35)+(29.7*12*T35)+(377.55*T35)+(600*T35)+(230.25*T35)</f>
        <v>362.01</v>
      </c>
      <c r="V35" s="48"/>
      <c r="W35" s="49">
        <f>(442.2*12*V35)+(33.17*12*V35)+(29.85*12*V35)+(377.55*V35)+(600*V35)+(230.25*V35)</f>
        <v>0</v>
      </c>
      <c r="X35" s="48">
        <v>0.04</v>
      </c>
      <c r="Y35" s="49">
        <f>(440*12*X35)+(33*12*X35)+(29.7*12*X35)+(377.55*X35)+(600*X35)+(230.25*X35)</f>
        <v>289.608</v>
      </c>
      <c r="Z35" s="48">
        <v>0.08</v>
      </c>
      <c r="AA35" s="49">
        <f>(440*12*Z35)+(33*12*Z35)+(29.7*12*Z35)+(377.55*Z35)+(600*Z35)+(230.25*Z35)</f>
        <v>579.21600000000001</v>
      </c>
      <c r="AB35" s="48">
        <v>0.05</v>
      </c>
      <c r="AC35" s="49">
        <f>(560*12*AB35)+(42*12*AB35)+(37.8*12*AB35)+(377.55*AB35)+(600*AB35)+(230.25*AB35)</f>
        <v>444.27</v>
      </c>
      <c r="AD35" s="48">
        <v>0.01</v>
      </c>
      <c r="AE35" s="49">
        <f>(440*12*AD35)+(33*12*AD35)+(29.7*12*AD35)+(377.55*AD35)+(600*AD35)+(230.25*AD35)</f>
        <v>72.402000000000001</v>
      </c>
      <c r="AF35" s="51">
        <f>E35+G35+I35+K35+M35+O35+Q35+U35+W35+Y35+AA35+AC35+AE35</f>
        <v>3966.8625000000002</v>
      </c>
      <c r="AG35" s="71"/>
      <c r="AH35" s="70"/>
      <c r="AI35" s="70"/>
      <c r="AJ35" s="70"/>
    </row>
    <row r="36" spans="1:38" s="53" customFormat="1" ht="125.25" customHeight="1" x14ac:dyDescent="0.15">
      <c r="A36" s="189"/>
      <c r="B36" s="92" t="s">
        <v>63</v>
      </c>
      <c r="C36" s="46" t="s">
        <v>88</v>
      </c>
      <c r="D36" s="48">
        <v>0.01</v>
      </c>
      <c r="E36" s="49">
        <f>(2300*12*D36)+(75*12*D36)+(155.25*12*D36)+(377.55*D36)</f>
        <v>307.40550000000002</v>
      </c>
      <c r="F36" s="50">
        <v>0.03</v>
      </c>
      <c r="G36" s="49">
        <f>(1060*12*F36)+(75*12*F36)+(71.55*12*F36)+(377.55*F36)+(600*F36)+(230.25*F36)</f>
        <v>470.59199999999998</v>
      </c>
      <c r="H36" s="50">
        <v>0.02</v>
      </c>
      <c r="I36" s="49">
        <f>(660*12*H36)+(49.5*12*H36)+(44.55*12*H36)+(377.55*H36)+(600*H36)+(230.25*H36)</f>
        <v>205.12799999999999</v>
      </c>
      <c r="J36" s="50"/>
      <c r="K36" s="49"/>
      <c r="L36" s="48"/>
      <c r="M36" s="49"/>
      <c r="N36" s="48"/>
      <c r="O36" s="49"/>
      <c r="P36" s="48"/>
      <c r="Q36" s="49"/>
      <c r="R36" s="88"/>
      <c r="S36" s="83">
        <f>(440*12*R36)+(33*12*R36)+(29.7*12*R36)+(377.55*R36)+(600*R36)+(230.25*R36)</f>
        <v>0</v>
      </c>
      <c r="T36" s="48">
        <v>0.01</v>
      </c>
      <c r="U36" s="49">
        <f>(440*12*T36)+(33*12*T36)+(29.7*12*T36)+(377.55*T36)+(600*T36)+(230.25*T36)</f>
        <v>72.402000000000001</v>
      </c>
      <c r="V36" s="48"/>
      <c r="W36" s="49">
        <f>(442.2*12*V36)+(33.17*12*V36)+(29.85*12*V36)+(377.55*V36)+(600*V36)+(230.25*V36)</f>
        <v>0</v>
      </c>
      <c r="X36" s="48">
        <v>0.01</v>
      </c>
      <c r="Y36" s="49">
        <f>(440*12*X36)+(33*12*X36)+(29.7*12*X36)+(377.55*X36)+(600*X36)+(230.25*X36)</f>
        <v>72.402000000000001</v>
      </c>
      <c r="Z36" s="48">
        <v>0.01</v>
      </c>
      <c r="AA36" s="49">
        <f>(440*12*Z36)+(33*12*Z36)+(29.7*12*Z36)+(377.55*Z36)+(600*Z36)+(230.25*Z36)</f>
        <v>72.402000000000001</v>
      </c>
      <c r="AB36" s="48">
        <v>0.01</v>
      </c>
      <c r="AC36" s="49">
        <f>(560*12*AB36)+(42*12*AB36)+(37.8*12*AB36)+(377.55*AB36)+(600*AB36)+(230.25*AB36)</f>
        <v>88.853999999999999</v>
      </c>
      <c r="AD36" s="48">
        <v>0.05</v>
      </c>
      <c r="AE36" s="49">
        <f>(440*12*AD36)+(33*12*AD36)+(29.7*12*AD36)+(377.55*AD36)+(600*AD36)+(230.25*AD36)</f>
        <v>362.01</v>
      </c>
      <c r="AF36" s="51">
        <f>E36+G36+I36+K36+M36+O36+Q36+U36+W36+Y36+AA36+AC36+AE36</f>
        <v>1651.1955</v>
      </c>
      <c r="AG36" s="71"/>
      <c r="AH36" s="70"/>
      <c r="AI36" s="70"/>
      <c r="AJ36" s="70"/>
    </row>
    <row r="37" spans="1:38" s="53" customFormat="1" ht="12.75" customHeight="1" x14ac:dyDescent="0.15">
      <c r="A37" s="93" t="s">
        <v>20</v>
      </c>
      <c r="B37" s="94"/>
      <c r="C37" s="94"/>
      <c r="D37" s="95"/>
      <c r="E37" s="96"/>
      <c r="F37" s="97"/>
      <c r="G37" s="96"/>
      <c r="H37" s="96"/>
      <c r="I37" s="96"/>
      <c r="J37" s="98"/>
      <c r="K37" s="99"/>
      <c r="L37" s="95"/>
      <c r="M37" s="96"/>
      <c r="N37" s="95"/>
      <c r="O37" s="96"/>
      <c r="P37" s="95"/>
      <c r="Q37" s="96"/>
      <c r="R37" s="96"/>
      <c r="S37" s="96"/>
      <c r="T37" s="96"/>
      <c r="U37" s="96"/>
      <c r="V37" s="96"/>
      <c r="W37" s="96"/>
      <c r="X37" s="95"/>
      <c r="Y37" s="96"/>
      <c r="Z37" s="95"/>
      <c r="AA37" s="96"/>
      <c r="AB37" s="95"/>
      <c r="AC37" s="96"/>
      <c r="AD37" s="95"/>
      <c r="AE37" s="96"/>
      <c r="AF37" s="96"/>
    </row>
    <row r="38" spans="1:38" s="77" customFormat="1" ht="18.75" x14ac:dyDescent="0.25">
      <c r="A38" s="171" t="s">
        <v>98</v>
      </c>
      <c r="B38" s="172"/>
      <c r="C38" s="172"/>
      <c r="D38" s="172"/>
      <c r="E38" s="172"/>
      <c r="F38" s="172"/>
      <c r="G38" s="172"/>
      <c r="H38" s="172"/>
      <c r="I38" s="172"/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3"/>
    </row>
    <row r="39" spans="1:38" s="67" customFormat="1" ht="12" customHeight="1" x14ac:dyDescent="0.2">
      <c r="A39" s="65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100" t="s">
        <v>93</v>
      </c>
      <c r="AF39" s="65"/>
    </row>
    <row r="40" spans="1:38" s="53" customFormat="1" ht="47.25" customHeight="1" x14ac:dyDescent="0.15">
      <c r="A40" s="101" t="s">
        <v>10</v>
      </c>
      <c r="B40" s="101" t="s">
        <v>0</v>
      </c>
      <c r="C40" s="101" t="s">
        <v>1</v>
      </c>
      <c r="D40" s="162" t="s">
        <v>2</v>
      </c>
      <c r="E40" s="162"/>
      <c r="F40" s="201" t="s">
        <v>19</v>
      </c>
      <c r="G40" s="202"/>
      <c r="H40" s="162" t="s">
        <v>13</v>
      </c>
      <c r="I40" s="203"/>
      <c r="J40" s="162" t="s">
        <v>4</v>
      </c>
      <c r="K40" s="203"/>
      <c r="L40" s="162" t="s">
        <v>12</v>
      </c>
      <c r="M40" s="162"/>
      <c r="N40" s="162" t="s">
        <v>5</v>
      </c>
      <c r="O40" s="195"/>
      <c r="P40" s="162" t="s">
        <v>36</v>
      </c>
      <c r="Q40" s="195"/>
      <c r="R40" s="162" t="s">
        <v>79</v>
      </c>
      <c r="S40" s="195"/>
      <c r="T40" s="162" t="s">
        <v>75</v>
      </c>
      <c r="U40" s="162"/>
      <c r="V40" s="162" t="s">
        <v>7</v>
      </c>
      <c r="W40" s="162"/>
      <c r="X40" s="162" t="s">
        <v>6</v>
      </c>
      <c r="Y40" s="162"/>
      <c r="Z40" s="162" t="s">
        <v>8</v>
      </c>
      <c r="AA40" s="162"/>
      <c r="AB40" s="162" t="s">
        <v>76</v>
      </c>
      <c r="AC40" s="162"/>
      <c r="AD40" s="162" t="s">
        <v>34</v>
      </c>
      <c r="AE40" s="162"/>
      <c r="AF40" s="101" t="s">
        <v>3</v>
      </c>
    </row>
    <row r="41" spans="1:38" s="53" customFormat="1" ht="278.25" customHeight="1" x14ac:dyDescent="0.15">
      <c r="A41" s="102" t="s">
        <v>110</v>
      </c>
      <c r="B41" s="92" t="s">
        <v>108</v>
      </c>
      <c r="C41" s="46" t="s">
        <v>87</v>
      </c>
      <c r="D41" s="48">
        <v>0.04</v>
      </c>
      <c r="E41" s="49">
        <f t="shared" ref="E41:E44" si="29">(2300*12*D41)+(75*12*D41)+(155.25*12*D41)+(377.55*D41)</f>
        <v>1229.6220000000001</v>
      </c>
      <c r="F41" s="50">
        <v>0.05</v>
      </c>
      <c r="G41" s="49">
        <f t="shared" ref="G41:G44" si="30">(1060*12*F41)+(75*12*F41)+(71.55*12*F41)+(377.55*F41)+(600*F41)+(230.25*F41)</f>
        <v>784.32</v>
      </c>
      <c r="H41" s="50">
        <v>0.05</v>
      </c>
      <c r="I41" s="49">
        <f t="shared" ref="I41:I44" si="31">(660*12*H41)+(49.5*12*H41)+(44.55*12*H41)+(377.55*H41)+(600*H41)+(230.25*H41)</f>
        <v>512.82000000000005</v>
      </c>
      <c r="J41" s="50"/>
      <c r="K41" s="49"/>
      <c r="L41" s="48"/>
      <c r="M41" s="49"/>
      <c r="N41" s="48"/>
      <c r="O41" s="49"/>
      <c r="P41" s="48"/>
      <c r="Q41" s="49"/>
      <c r="R41" s="88"/>
      <c r="S41" s="83">
        <f t="shared" ref="S41:S44" si="32">(440*12*R41)+(33*12*R41)+(29.7*12*R41)+(377.55*R41)+(600*R41)+(230.25*R41)</f>
        <v>0</v>
      </c>
      <c r="T41" s="48">
        <v>0.01</v>
      </c>
      <c r="U41" s="49">
        <f t="shared" ref="U41:U44" si="33">(440*12*T41)+(33*12*T41)+(29.7*12*T41)+(377.55*T41)+(600*T41)+(230.25*T41)</f>
        <v>72.402000000000001</v>
      </c>
      <c r="V41" s="48"/>
      <c r="W41" s="49">
        <f t="shared" ref="W41:W44" si="34">(442.2*12*V41)+(33.17*12*V41)+(29.85*12*V41)+(377.55*V41)+(600*V41)+(230.25*V41)</f>
        <v>0</v>
      </c>
      <c r="X41" s="48">
        <v>0.03</v>
      </c>
      <c r="Y41" s="49">
        <f t="shared" ref="Y41:Y44" si="35">(440*12*X41)+(33*12*X41)+(29.7*12*X41)+(377.55*X41)+(600*X41)+(230.25*X41)</f>
        <v>217.20600000000002</v>
      </c>
      <c r="Z41" s="48">
        <v>0.04</v>
      </c>
      <c r="AA41" s="49">
        <f t="shared" ref="AA41:AA44" si="36">(440*12*Z41)+(33*12*Z41)+(29.7*12*Z41)+(377.55*Z41)+(600*Z41)+(230.25*Z41)</f>
        <v>289.608</v>
      </c>
      <c r="AB41" s="48">
        <v>0.06</v>
      </c>
      <c r="AC41" s="49">
        <f t="shared" ref="AC41:AC44" si="37">(560*12*AB41)+(42*12*AB41)+(37.8*12*AB41)+(377.55*AB41)+(600*AB41)+(230.25*AB41)</f>
        <v>533.12400000000002</v>
      </c>
      <c r="AD41" s="48">
        <v>0.09</v>
      </c>
      <c r="AE41" s="49">
        <f t="shared" ref="AE41:AE44" si="38">(440*12*AD41)+(33*12*AD41)+(29.7*12*AD41)+(377.55*AD41)+(600*AD41)+(230.25*AD41)</f>
        <v>651.61799999999994</v>
      </c>
      <c r="AF41" s="51">
        <f t="shared" ref="AF41:AF44" si="39">E41+G41+I41+K41+M41+O41+Q41+U41+W41+Y41+AA41+AC41+AE41</f>
        <v>4290.7200000000012</v>
      </c>
      <c r="AG41" s="71"/>
      <c r="AH41" s="70"/>
      <c r="AI41" s="70"/>
      <c r="AJ41" s="70"/>
    </row>
    <row r="42" spans="1:38" s="53" customFormat="1" ht="141.75" customHeight="1" x14ac:dyDescent="0.15">
      <c r="A42" s="190" t="s">
        <v>121</v>
      </c>
      <c r="B42" s="46" t="s">
        <v>105</v>
      </c>
      <c r="C42" s="103" t="s">
        <v>95</v>
      </c>
      <c r="D42" s="48">
        <v>0.2</v>
      </c>
      <c r="E42" s="104">
        <f>(2300*12*D42)+(75*12*D42)+(155.25*12*D42)+(377.55*D42)</f>
        <v>6148.1100000000006</v>
      </c>
      <c r="F42" s="50">
        <v>0.25</v>
      </c>
      <c r="G42" s="104">
        <f>(1060*12*F42)+(75*12*F42)+(71.55*12*F42)+(377.55*F42)+(600*F42)+(230.25*F42)</f>
        <v>3921.6</v>
      </c>
      <c r="H42" s="50">
        <v>0.15</v>
      </c>
      <c r="I42" s="104">
        <f>(660*12*H42)+(49.5*12*H42)+(44.55*12*H42)+(377.55*H42)+(600*H42)+(230.25*H42)</f>
        <v>1538.4599999999998</v>
      </c>
      <c r="J42" s="50"/>
      <c r="K42" s="104"/>
      <c r="L42" s="48"/>
      <c r="M42" s="104"/>
      <c r="N42" s="48"/>
      <c r="O42" s="105"/>
      <c r="P42" s="48"/>
      <c r="Q42" s="106"/>
      <c r="R42" s="88">
        <v>0.5</v>
      </c>
      <c r="S42" s="83">
        <f>(440*12*R42)+(33*12*R42)+(29.7*12*R42)+(377.55*R42)+(600*R42)+(230.25*R42)</f>
        <v>3620.1</v>
      </c>
      <c r="T42" s="89">
        <v>0.25</v>
      </c>
      <c r="U42" s="104">
        <f>(440*12*T42)+(33*12*T42)+(29.7*12*T42)+(377.55*T42)+(600*T42)+(230.25*T42)</f>
        <v>1810.05</v>
      </c>
      <c r="V42" s="89"/>
      <c r="W42" s="104">
        <f>(442.2*12*V42)+(33.17*12*V42)+(29.85*12*V42)+(377.55*V42)+(600*V42)+(230.25*V42)</f>
        <v>0</v>
      </c>
      <c r="X42" s="48">
        <v>0.25</v>
      </c>
      <c r="Y42" s="104">
        <f>(440*12*X42)+(33*12*X42)+(29.7*12*X42)+(377.55*X42)+(600*X42)+(230.25*X42)</f>
        <v>1810.05</v>
      </c>
      <c r="Z42" s="48">
        <v>0.4</v>
      </c>
      <c r="AA42" s="104">
        <f>(440*12*Z42)+(33*12*Z42)+(29.7*12*Z42)+(377.55*Z42)+(600*Z42)+(230.25*Z42)</f>
        <v>2896.08</v>
      </c>
      <c r="AB42" s="89">
        <v>0.4</v>
      </c>
      <c r="AC42" s="104">
        <f>(560*12*AB42)+(42*12*AB42)+(37.8*12*AB42)+(377.55*AB42)+(600*AB42)+(230.25*AB42)</f>
        <v>3554.16</v>
      </c>
      <c r="AD42" s="89">
        <v>0.55000000000000004</v>
      </c>
      <c r="AE42" s="104">
        <f t="shared" ref="AE42:AE43" si="40">(440*12*AD42)+(33*12*AD42)+(29.7*12*AD42)+(377.55*AD42)+(600*AD42)+(230.25*AD42)</f>
        <v>3982.1100000000006</v>
      </c>
      <c r="AF42" s="107">
        <f>E42+G42+I42+K42+M42+O42+Q42+S42+U42+W42+Y42+AA42+AC42+AE42</f>
        <v>29280.719999999998</v>
      </c>
      <c r="AG42" s="71"/>
      <c r="AH42" s="70"/>
      <c r="AI42" s="70"/>
      <c r="AJ42" s="70"/>
    </row>
    <row r="43" spans="1:38" s="53" customFormat="1" ht="117.75" customHeight="1" x14ac:dyDescent="0.15">
      <c r="A43" s="177"/>
      <c r="B43" s="92" t="s">
        <v>106</v>
      </c>
      <c r="C43" s="46" t="s">
        <v>86</v>
      </c>
      <c r="D43" s="48">
        <v>0.08</v>
      </c>
      <c r="E43" s="49">
        <f t="shared" ref="E43" si="41">(2300*12*D43)+(75*12*D43)+(155.25*12*D43)+(377.55*D43)</f>
        <v>2459.2440000000001</v>
      </c>
      <c r="F43" s="50">
        <v>0.18</v>
      </c>
      <c r="G43" s="49">
        <f t="shared" ref="G43" si="42">(1060*12*F43)+(75*12*F43)+(71.55*12*F43)+(377.55*F43)+(600*F43)+(230.25*F43)</f>
        <v>2823.5519999999997</v>
      </c>
      <c r="H43" s="50">
        <v>0.08</v>
      </c>
      <c r="I43" s="49">
        <f t="shared" ref="I43" si="43">(660*12*H43)+(49.5*12*H43)+(44.55*12*H43)+(377.55*H43)+(600*H43)+(230.25*H43)</f>
        <v>820.51199999999994</v>
      </c>
      <c r="J43" s="50"/>
      <c r="K43" s="49"/>
      <c r="L43" s="48"/>
      <c r="M43" s="49"/>
      <c r="N43" s="48"/>
      <c r="O43" s="49"/>
      <c r="P43" s="48"/>
      <c r="Q43" s="49"/>
      <c r="R43" s="88"/>
      <c r="S43" s="83">
        <f t="shared" ref="S43" si="44">(440*12*R43)+(33*12*R43)+(29.7*12*R43)+(377.55*R43)+(600*R43)+(230.25*R43)</f>
        <v>0</v>
      </c>
      <c r="T43" s="48">
        <v>0.2</v>
      </c>
      <c r="U43" s="49">
        <f t="shared" ref="U43" si="45">(440*12*T43)+(33*12*T43)+(29.7*12*T43)+(377.55*T43)+(600*T43)+(230.25*T43)</f>
        <v>1448.04</v>
      </c>
      <c r="V43" s="48"/>
      <c r="W43" s="49">
        <f t="shared" ref="W43" si="46">(442.2*12*V43)+(33.17*12*V43)+(29.85*12*V43)+(377.55*V43)+(600*V43)+(230.25*V43)</f>
        <v>0</v>
      </c>
      <c r="X43" s="48">
        <v>0.12</v>
      </c>
      <c r="Y43" s="49">
        <f t="shared" ref="Y43" si="47">(440*12*X43)+(33*12*X43)+(29.7*12*X43)+(377.55*X43)+(600*X43)+(230.25*X43)</f>
        <v>868.82400000000007</v>
      </c>
      <c r="Z43" s="48">
        <v>0.2</v>
      </c>
      <c r="AA43" s="49">
        <f t="shared" ref="AA43" si="48">(440*12*Z43)+(33*12*Z43)+(29.7*12*Z43)+(377.55*Z43)+(600*Z43)+(230.25*Z43)</f>
        <v>1448.04</v>
      </c>
      <c r="AB43" s="48">
        <v>0.2</v>
      </c>
      <c r="AC43" s="49">
        <f t="shared" ref="AC43" si="49">(560*12*AB43)+(42*12*AB43)+(37.8*12*AB43)+(377.55*AB43)+(600*AB43)+(230.25*AB43)</f>
        <v>1777.08</v>
      </c>
      <c r="AD43" s="48">
        <v>0.15</v>
      </c>
      <c r="AE43" s="49">
        <f t="shared" si="40"/>
        <v>1086.03</v>
      </c>
      <c r="AF43" s="51">
        <f t="shared" ref="AF43" si="50">E43+G43+I43+K43+M43+O43+Q43+U43+W43+Y43+AA43+AC43+AE43</f>
        <v>12731.322</v>
      </c>
      <c r="AG43" s="71"/>
      <c r="AH43" s="70"/>
      <c r="AI43" s="70"/>
      <c r="AJ43" s="70"/>
    </row>
    <row r="44" spans="1:38" s="53" customFormat="1" ht="117.75" customHeight="1" x14ac:dyDescent="0.15">
      <c r="A44" s="189"/>
      <c r="B44" s="92" t="s">
        <v>107</v>
      </c>
      <c r="C44" s="46" t="s">
        <v>86</v>
      </c>
      <c r="D44" s="48">
        <v>0.08</v>
      </c>
      <c r="E44" s="49">
        <f t="shared" si="29"/>
        <v>2459.2440000000001</v>
      </c>
      <c r="F44" s="50">
        <v>0.12</v>
      </c>
      <c r="G44" s="49">
        <f t="shared" si="30"/>
        <v>1882.3679999999999</v>
      </c>
      <c r="H44" s="50">
        <v>0.05</v>
      </c>
      <c r="I44" s="49">
        <f t="shared" si="31"/>
        <v>512.82000000000005</v>
      </c>
      <c r="J44" s="50"/>
      <c r="K44" s="49"/>
      <c r="L44" s="48"/>
      <c r="M44" s="49"/>
      <c r="N44" s="48"/>
      <c r="O44" s="49"/>
      <c r="P44" s="48"/>
      <c r="Q44" s="49"/>
      <c r="R44" s="88"/>
      <c r="S44" s="83">
        <f t="shared" si="32"/>
        <v>0</v>
      </c>
      <c r="T44" s="48">
        <v>0.1</v>
      </c>
      <c r="U44" s="49">
        <f t="shared" si="33"/>
        <v>724.02</v>
      </c>
      <c r="V44" s="48"/>
      <c r="W44" s="49">
        <f t="shared" si="34"/>
        <v>0</v>
      </c>
      <c r="X44" s="48">
        <v>0.12</v>
      </c>
      <c r="Y44" s="49">
        <f t="shared" si="35"/>
        <v>868.82400000000007</v>
      </c>
      <c r="Z44" s="48">
        <v>0.15</v>
      </c>
      <c r="AA44" s="49">
        <f t="shared" si="36"/>
        <v>1086.03</v>
      </c>
      <c r="AB44" s="48">
        <v>0.1</v>
      </c>
      <c r="AC44" s="49">
        <f t="shared" si="37"/>
        <v>888.54</v>
      </c>
      <c r="AD44" s="48">
        <v>0.15</v>
      </c>
      <c r="AE44" s="49">
        <f t="shared" si="38"/>
        <v>1086.03</v>
      </c>
      <c r="AF44" s="51">
        <f t="shared" si="39"/>
        <v>9507.8760000000002</v>
      </c>
      <c r="AG44" s="71"/>
      <c r="AH44" s="70"/>
      <c r="AI44" s="70"/>
      <c r="AJ44" s="70"/>
    </row>
    <row r="45" spans="1:38" s="71" customFormat="1" ht="12.75" customHeight="1" x14ac:dyDescent="0.25">
      <c r="A45" s="108"/>
      <c r="B45" s="109"/>
      <c r="C45" s="110"/>
      <c r="D45" s="111">
        <f t="shared" ref="D45:P45" si="51">SUM(D4:D44)</f>
        <v>1.0000000000000002</v>
      </c>
      <c r="E45" s="90">
        <f t="shared" si="51"/>
        <v>30740.55</v>
      </c>
      <c r="F45" s="111">
        <f t="shared" si="51"/>
        <v>0.99999999999999989</v>
      </c>
      <c r="G45" s="90">
        <f t="shared" si="51"/>
        <v>15686.4</v>
      </c>
      <c r="H45" s="111">
        <f t="shared" si="51"/>
        <v>1.0000000000000002</v>
      </c>
      <c r="I45" s="90">
        <f t="shared" si="51"/>
        <v>10256.4</v>
      </c>
      <c r="J45" s="111">
        <f t="shared" si="51"/>
        <v>1.0000000000000002</v>
      </c>
      <c r="K45" s="90">
        <f t="shared" si="51"/>
        <v>7649.7600000000011</v>
      </c>
      <c r="L45" s="111">
        <f t="shared" si="51"/>
        <v>1</v>
      </c>
      <c r="M45" s="90">
        <f t="shared" si="51"/>
        <v>7240.2</v>
      </c>
      <c r="N45" s="111">
        <f t="shared" si="51"/>
        <v>1</v>
      </c>
      <c r="O45" s="112">
        <f t="shared" si="51"/>
        <v>7240.2</v>
      </c>
      <c r="P45" s="111">
        <f t="shared" si="51"/>
        <v>1</v>
      </c>
      <c r="Q45" s="112">
        <f>SUM(Q4:Q40)</f>
        <v>8028.7200000000012</v>
      </c>
      <c r="R45" s="111">
        <f>SUM(R4:R44)</f>
        <v>1</v>
      </c>
      <c r="S45" s="112">
        <f>SUM(S4:S40)</f>
        <v>3620.1</v>
      </c>
      <c r="T45" s="111">
        <f t="shared" ref="T45:AF45" si="52">SUM(T4:T44)</f>
        <v>0.99999999999999989</v>
      </c>
      <c r="U45" s="112">
        <f t="shared" si="52"/>
        <v>7240.2000000000007</v>
      </c>
      <c r="V45" s="111">
        <f t="shared" si="52"/>
        <v>1</v>
      </c>
      <c r="W45" s="112">
        <f t="shared" si="52"/>
        <v>7270.44</v>
      </c>
      <c r="X45" s="111">
        <f t="shared" si="52"/>
        <v>1</v>
      </c>
      <c r="Y45" s="112">
        <f t="shared" si="52"/>
        <v>7240.2000000000007</v>
      </c>
      <c r="Z45" s="111">
        <f t="shared" si="52"/>
        <v>1</v>
      </c>
      <c r="AA45" s="112">
        <f t="shared" si="52"/>
        <v>7240.2</v>
      </c>
      <c r="AB45" s="111">
        <f t="shared" si="52"/>
        <v>1.0000000000000002</v>
      </c>
      <c r="AC45" s="112">
        <f t="shared" si="52"/>
        <v>8885.4</v>
      </c>
      <c r="AD45" s="85">
        <f t="shared" si="52"/>
        <v>1</v>
      </c>
      <c r="AE45" s="112">
        <f t="shared" si="52"/>
        <v>7240.2</v>
      </c>
      <c r="AF45" s="113">
        <f t="shared" si="52"/>
        <v>139199.07</v>
      </c>
      <c r="AG45" s="114"/>
    </row>
    <row r="46" spans="1:38" s="119" customFormat="1" ht="5.25" customHeight="1" x14ac:dyDescent="0.2">
      <c r="A46" s="115"/>
      <c r="B46" s="115"/>
      <c r="C46" s="115"/>
      <c r="D46" s="116"/>
      <c r="E46" s="117"/>
      <c r="F46" s="116"/>
      <c r="G46" s="117"/>
      <c r="H46" s="117"/>
      <c r="I46" s="117"/>
      <c r="J46" s="116"/>
      <c r="K46" s="117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8"/>
      <c r="AK46" s="118"/>
      <c r="AL46" s="118"/>
    </row>
    <row r="47" spans="1:38" s="119" customFormat="1" ht="24" customHeight="1" x14ac:dyDescent="0.25">
      <c r="A47" s="115"/>
      <c r="B47" s="115"/>
      <c r="C47" s="120" t="s">
        <v>28</v>
      </c>
      <c r="D47" s="121" t="s">
        <v>26</v>
      </c>
      <c r="E47" s="122"/>
      <c r="F47" s="123" t="s">
        <v>30</v>
      </c>
      <c r="G47" s="122"/>
      <c r="H47" s="124" t="s">
        <v>77</v>
      </c>
      <c r="I47" s="122"/>
      <c r="J47" s="125" t="s">
        <v>25</v>
      </c>
      <c r="K47" s="122"/>
      <c r="L47" s="126" t="s">
        <v>32</v>
      </c>
      <c r="M47" s="127"/>
      <c r="N47" s="125" t="s">
        <v>31</v>
      </c>
      <c r="O47" s="128"/>
      <c r="P47" s="204" t="s">
        <v>38</v>
      </c>
      <c r="Q47" s="205"/>
      <c r="R47" s="204" t="s">
        <v>79</v>
      </c>
      <c r="S47" s="205"/>
      <c r="T47" s="206" t="s">
        <v>78</v>
      </c>
      <c r="U47" s="207"/>
      <c r="V47" s="126" t="s">
        <v>24</v>
      </c>
      <c r="W47" s="129"/>
      <c r="X47" s="126" t="s">
        <v>22</v>
      </c>
      <c r="Y47" s="127"/>
      <c r="Z47" s="126" t="s">
        <v>23</v>
      </c>
      <c r="AA47" s="127"/>
      <c r="AB47" s="206" t="s">
        <v>76</v>
      </c>
      <c r="AC47" s="210"/>
      <c r="AD47" s="126" t="s">
        <v>39</v>
      </c>
      <c r="AE47" s="127"/>
      <c r="AF47" s="115"/>
      <c r="AG47" s="130"/>
      <c r="AH47" s="130"/>
      <c r="AI47" s="118"/>
      <c r="AJ47" s="118"/>
      <c r="AK47" s="118"/>
      <c r="AL47" s="118"/>
    </row>
    <row r="48" spans="1:38" s="119" customFormat="1" ht="9" customHeight="1" x14ac:dyDescent="0.2">
      <c r="A48" s="115"/>
      <c r="B48" s="115" t="s">
        <v>18</v>
      </c>
      <c r="C48" s="115"/>
      <c r="D48" s="198">
        <v>2300</v>
      </c>
      <c r="E48" s="199"/>
      <c r="F48" s="200">
        <v>1060</v>
      </c>
      <c r="G48" s="199"/>
      <c r="H48" s="196">
        <v>660</v>
      </c>
      <c r="I48" s="197"/>
      <c r="J48" s="196">
        <v>469.87</v>
      </c>
      <c r="K48" s="197"/>
      <c r="L48" s="200">
        <v>440</v>
      </c>
      <c r="M48" s="199"/>
      <c r="N48" s="200">
        <v>440</v>
      </c>
      <c r="O48" s="199"/>
      <c r="P48" s="200">
        <v>497.52</v>
      </c>
      <c r="Q48" s="199"/>
      <c r="R48" s="200">
        <v>440</v>
      </c>
      <c r="S48" s="199"/>
      <c r="T48" s="200">
        <v>440</v>
      </c>
      <c r="U48" s="199"/>
      <c r="V48" s="208">
        <v>442.2</v>
      </c>
      <c r="W48" s="209"/>
      <c r="X48" s="200">
        <v>440</v>
      </c>
      <c r="Y48" s="199"/>
      <c r="Z48" s="200">
        <v>440</v>
      </c>
      <c r="AA48" s="199"/>
      <c r="AB48" s="200">
        <v>560</v>
      </c>
      <c r="AC48" s="199"/>
      <c r="AD48" s="200">
        <v>440</v>
      </c>
      <c r="AE48" s="199"/>
      <c r="AF48" s="115"/>
      <c r="AG48" s="130"/>
      <c r="AH48" s="130"/>
      <c r="AI48" s="118"/>
      <c r="AJ48" s="118"/>
      <c r="AK48" s="118"/>
      <c r="AL48" s="118"/>
    </row>
    <row r="49" spans="1:38" s="119" customFormat="1" ht="6.75" customHeight="1" x14ac:dyDescent="0.2">
      <c r="A49" s="115"/>
      <c r="B49" s="115"/>
      <c r="C49" s="115"/>
      <c r="D49" s="131"/>
      <c r="E49" s="132"/>
      <c r="F49" s="131"/>
      <c r="G49" s="133"/>
      <c r="H49" s="132"/>
      <c r="I49" s="132"/>
      <c r="J49" s="134"/>
      <c r="K49" s="134"/>
      <c r="L49" s="134"/>
      <c r="M49" s="134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6"/>
      <c r="Y49" s="136"/>
      <c r="Z49" s="136"/>
      <c r="AA49" s="136"/>
      <c r="AB49" s="136"/>
      <c r="AC49" s="136"/>
      <c r="AD49" s="136"/>
      <c r="AE49" s="136"/>
      <c r="AF49" s="137"/>
      <c r="AG49" s="130"/>
      <c r="AH49" s="130"/>
      <c r="AI49" s="118"/>
      <c r="AJ49" s="118"/>
      <c r="AK49" s="118"/>
      <c r="AL49" s="118"/>
    </row>
    <row r="50" spans="1:38" s="119" customFormat="1" ht="11.25" customHeight="1" x14ac:dyDescent="0.2">
      <c r="A50" s="115"/>
      <c r="B50" s="115"/>
      <c r="C50" s="138" t="s">
        <v>112</v>
      </c>
      <c r="D50" s="139"/>
      <c r="E50" s="138"/>
      <c r="F50" s="138"/>
      <c r="G50" s="138"/>
      <c r="H50" s="140" t="s">
        <v>33</v>
      </c>
      <c r="I50" s="141"/>
      <c r="J50" s="141"/>
      <c r="K50" s="141"/>
      <c r="L50" s="142"/>
      <c r="M50" s="143"/>
      <c r="N50" s="143"/>
      <c r="O50" s="143"/>
      <c r="P50" s="143"/>
      <c r="Q50" s="143"/>
      <c r="R50" s="143"/>
      <c r="S50" s="143"/>
      <c r="T50" s="143"/>
      <c r="U50" s="144"/>
      <c r="V50" s="211" t="s">
        <v>9</v>
      </c>
      <c r="W50" s="217" t="s">
        <v>27</v>
      </c>
      <c r="X50" s="218"/>
      <c r="Y50" s="218"/>
      <c r="Z50" s="218"/>
      <c r="AA50" s="219"/>
      <c r="AB50" s="213"/>
      <c r="AC50" s="214"/>
      <c r="AD50" s="214"/>
      <c r="AE50" s="214"/>
      <c r="AF50" s="214"/>
      <c r="AG50" s="130"/>
      <c r="AH50" s="130"/>
      <c r="AI50" s="118"/>
      <c r="AJ50" s="118"/>
      <c r="AK50" s="118"/>
      <c r="AL50" s="118"/>
    </row>
    <row r="51" spans="1:38" s="119" customFormat="1" ht="12.75" customHeight="1" x14ac:dyDescent="0.25">
      <c r="A51" s="115"/>
      <c r="B51" s="115"/>
      <c r="C51" s="138"/>
      <c r="D51" s="145"/>
      <c r="E51" s="138"/>
      <c r="F51" s="138"/>
      <c r="G51" s="138"/>
      <c r="H51" s="146"/>
      <c r="I51" s="147"/>
      <c r="J51" s="148"/>
      <c r="K51" s="148"/>
      <c r="L51" s="163">
        <v>139199.07</v>
      </c>
      <c r="M51" s="164"/>
      <c r="N51" s="164"/>
      <c r="O51" s="149"/>
      <c r="P51" s="150"/>
      <c r="Q51" s="150"/>
      <c r="R51" s="150"/>
      <c r="S51" s="150"/>
      <c r="T51" s="148"/>
      <c r="U51" s="151"/>
      <c r="V51" s="212"/>
      <c r="W51" s="146"/>
      <c r="X51" s="220">
        <v>139199.07</v>
      </c>
      <c r="Y51" s="221"/>
      <c r="Z51" s="221"/>
      <c r="AA51" s="152"/>
      <c r="AB51" s="153"/>
      <c r="AC51" s="215"/>
      <c r="AD51" s="216"/>
      <c r="AE51" s="216"/>
      <c r="AF51" s="154"/>
      <c r="AG51" s="117"/>
      <c r="AH51" s="118"/>
      <c r="AI51" s="118"/>
      <c r="AJ51" s="118"/>
      <c r="AK51" s="118"/>
      <c r="AL51" s="118"/>
    </row>
    <row r="52" spans="1:38" s="1" customFormat="1" ht="12.75" x14ac:dyDescent="0.2">
      <c r="A52" s="7"/>
      <c r="B52" s="7"/>
      <c r="C52" s="7"/>
      <c r="D52" s="8"/>
      <c r="E52" s="30"/>
      <c r="F52" s="11"/>
      <c r="G52" s="30"/>
      <c r="H52" s="30"/>
      <c r="I52" s="30"/>
      <c r="J52" s="11"/>
      <c r="K52" s="19"/>
      <c r="L52" s="11"/>
      <c r="M52" s="19"/>
      <c r="N52" s="20"/>
      <c r="O52" s="21"/>
      <c r="P52" s="22"/>
      <c r="Q52" s="20"/>
      <c r="R52" s="20"/>
      <c r="S52" s="20"/>
      <c r="T52" s="20"/>
      <c r="U52" s="20"/>
      <c r="V52" s="20"/>
      <c r="W52" s="20"/>
      <c r="X52" s="21"/>
      <c r="Y52" s="21"/>
      <c r="Z52" s="20"/>
      <c r="AA52" s="21"/>
      <c r="AB52" s="8"/>
      <c r="AC52" s="9"/>
      <c r="AD52" s="9"/>
      <c r="AE52" s="9"/>
      <c r="AF52" s="9"/>
      <c r="AG52" s="9"/>
      <c r="AH52" s="2"/>
      <c r="AI52" s="2"/>
      <c r="AJ52" s="2"/>
      <c r="AK52" s="2"/>
      <c r="AL52" s="2"/>
    </row>
    <row r="53" spans="1:38" s="1" customFormat="1" ht="12.75" x14ac:dyDescent="0.2">
      <c r="A53" s="7"/>
      <c r="B53" s="7"/>
      <c r="C53" s="7"/>
      <c r="D53" s="8"/>
      <c r="E53" s="30"/>
      <c r="F53" s="11"/>
      <c r="G53" s="30"/>
      <c r="H53" s="30"/>
      <c r="I53" s="30"/>
      <c r="J53" s="11"/>
      <c r="K53" s="18"/>
      <c r="L53" s="11"/>
      <c r="M53" s="18"/>
      <c r="N53" s="11"/>
      <c r="O53" s="18"/>
      <c r="P53" s="11"/>
      <c r="Q53" s="18"/>
      <c r="R53" s="18"/>
      <c r="S53" s="18"/>
      <c r="T53" s="18"/>
      <c r="U53" s="18"/>
      <c r="V53" s="18"/>
      <c r="W53" s="33"/>
      <c r="X53" s="11"/>
      <c r="Y53" s="24"/>
      <c r="Z53" s="11"/>
      <c r="AA53" s="18"/>
      <c r="AB53" s="8"/>
      <c r="AC53" s="9"/>
      <c r="AD53" s="9"/>
      <c r="AE53" s="9"/>
      <c r="AF53" s="9"/>
      <c r="AG53" s="9"/>
      <c r="AH53" s="2"/>
      <c r="AI53" s="2"/>
      <c r="AJ53" s="2"/>
      <c r="AK53" s="2"/>
      <c r="AL53" s="2"/>
    </row>
    <row r="54" spans="1:38" s="1" customFormat="1" ht="12.75" x14ac:dyDescent="0.2">
      <c r="A54" s="7"/>
      <c r="B54" s="7"/>
      <c r="C54" s="7"/>
      <c r="E54" s="30"/>
      <c r="F54" s="17"/>
      <c r="G54" s="30"/>
      <c r="H54" s="30"/>
      <c r="I54" s="30"/>
      <c r="J54" s="11"/>
      <c r="K54" s="18"/>
      <c r="L54" s="11"/>
      <c r="M54" s="18"/>
      <c r="N54" s="11"/>
      <c r="O54" s="23"/>
      <c r="P54" s="11"/>
      <c r="Q54" s="7"/>
      <c r="R54" s="7"/>
      <c r="S54" s="7"/>
      <c r="AA54" s="18"/>
      <c r="AB54" s="8"/>
      <c r="AC54" s="9"/>
      <c r="AD54" s="9"/>
      <c r="AE54" s="9"/>
      <c r="AF54" s="9"/>
      <c r="AG54" s="9"/>
      <c r="AH54" s="2"/>
      <c r="AI54" s="2"/>
      <c r="AJ54" s="2"/>
      <c r="AK54" s="2"/>
      <c r="AL54" s="2"/>
    </row>
    <row r="55" spans="1:38" s="1" customFormat="1" ht="12.75" x14ac:dyDescent="0.2">
      <c r="D55" s="15"/>
      <c r="E55" s="31"/>
      <c r="F55" s="16"/>
      <c r="G55" s="31"/>
      <c r="H55" s="31"/>
      <c r="I55" s="31"/>
      <c r="J55" s="10"/>
      <c r="K55" s="17"/>
      <c r="L55" s="10"/>
      <c r="M55" s="17"/>
      <c r="N55" s="10"/>
      <c r="O55" s="25"/>
      <c r="P55" s="11"/>
      <c r="Q55" s="7"/>
      <c r="R55" s="7"/>
      <c r="S55" s="7"/>
      <c r="AA55" s="17"/>
      <c r="AB55" s="5"/>
      <c r="AC55" s="2"/>
      <c r="AD55" s="2"/>
      <c r="AE55" s="5"/>
      <c r="AF55" s="9"/>
      <c r="AG55" s="2"/>
      <c r="AH55" s="2"/>
      <c r="AI55" s="2"/>
      <c r="AJ55" s="2"/>
      <c r="AK55" s="2"/>
      <c r="AL55" s="2"/>
    </row>
    <row r="56" spans="1:38" s="1" customFormat="1" ht="12.75" x14ac:dyDescent="0.2">
      <c r="D56" s="5"/>
      <c r="E56" s="29"/>
      <c r="F56" s="5"/>
      <c r="G56" s="29"/>
      <c r="H56" s="29"/>
      <c r="I56" s="29"/>
      <c r="J56" s="5"/>
      <c r="K56" s="2"/>
      <c r="L56" s="5"/>
      <c r="M56" s="2"/>
      <c r="N56" s="5"/>
      <c r="O56" s="2"/>
      <c r="P56" s="8"/>
      <c r="Q56" s="9"/>
      <c r="R56" s="9"/>
      <c r="S56" s="9"/>
      <c r="T56" s="2"/>
      <c r="U56" s="2"/>
      <c r="V56" s="2"/>
      <c r="W56" s="2"/>
      <c r="X56" s="5"/>
      <c r="Y56" s="2"/>
      <c r="Z56" s="5"/>
      <c r="AA56" s="2"/>
      <c r="AB56" s="5"/>
      <c r="AC56" s="2"/>
      <c r="AD56" s="2"/>
      <c r="AE56" s="2"/>
      <c r="AF56" s="9"/>
      <c r="AG56" s="2"/>
      <c r="AH56" s="2"/>
      <c r="AI56" s="2"/>
      <c r="AJ56" s="2"/>
      <c r="AK56" s="2"/>
      <c r="AL56" s="2"/>
    </row>
    <row r="57" spans="1:38" s="1" customFormat="1" ht="12.75" x14ac:dyDescent="0.2">
      <c r="D57" s="5"/>
      <c r="E57" s="29"/>
      <c r="F57" s="5"/>
      <c r="G57" s="29"/>
      <c r="H57" s="29"/>
      <c r="I57" s="29"/>
      <c r="J57" s="5"/>
      <c r="K57" s="2"/>
      <c r="L57" s="5"/>
      <c r="M57" s="2"/>
      <c r="N57" s="5"/>
      <c r="O57" s="2"/>
      <c r="P57" s="8"/>
      <c r="Q57" s="9"/>
      <c r="R57" s="9"/>
      <c r="S57" s="9"/>
      <c r="T57" s="2"/>
      <c r="U57" s="2"/>
      <c r="V57" s="2"/>
      <c r="W57" s="2"/>
      <c r="X57" s="5"/>
      <c r="Y57" s="2"/>
      <c r="Z57" s="5"/>
      <c r="AA57" s="2"/>
      <c r="AB57" s="5"/>
      <c r="AC57" s="2"/>
      <c r="AD57" s="2"/>
      <c r="AE57" s="2"/>
      <c r="AF57" s="9"/>
      <c r="AG57" s="2"/>
      <c r="AH57" s="2"/>
      <c r="AI57" s="2"/>
      <c r="AJ57" s="2"/>
      <c r="AK57" s="2"/>
      <c r="AL57" s="2"/>
    </row>
    <row r="58" spans="1:38" s="1" customFormat="1" ht="12.75" x14ac:dyDescent="0.2">
      <c r="D58" s="5"/>
      <c r="E58" s="29"/>
      <c r="F58" s="5"/>
      <c r="G58" s="29"/>
      <c r="H58" s="29"/>
      <c r="I58" s="29"/>
      <c r="J58" s="5"/>
      <c r="K58" s="2"/>
      <c r="L58" s="5"/>
      <c r="M58" s="2"/>
      <c r="N58" s="5"/>
      <c r="O58" s="2"/>
      <c r="P58" s="8"/>
      <c r="Q58" s="9"/>
      <c r="R58" s="9"/>
      <c r="S58" s="9"/>
      <c r="T58" s="2"/>
      <c r="U58" s="2"/>
      <c r="V58" s="2"/>
      <c r="W58" s="2"/>
      <c r="X58" s="5"/>
      <c r="Y58" s="2"/>
      <c r="Z58" s="5"/>
      <c r="AA58" s="2"/>
      <c r="AB58" s="5"/>
      <c r="AC58" s="2"/>
      <c r="AD58" s="2"/>
      <c r="AE58" s="2"/>
      <c r="AF58" s="9"/>
      <c r="AG58" s="2"/>
      <c r="AH58" s="2"/>
      <c r="AI58" s="2"/>
      <c r="AJ58" s="2"/>
      <c r="AK58" s="2"/>
      <c r="AL58" s="2"/>
    </row>
    <row r="59" spans="1:38" s="1" customFormat="1" ht="12.75" x14ac:dyDescent="0.2">
      <c r="D59" s="5"/>
      <c r="E59" s="29"/>
      <c r="F59" s="5"/>
      <c r="G59" s="29"/>
      <c r="H59" s="29"/>
      <c r="I59" s="29"/>
      <c r="J59" s="5"/>
      <c r="K59" s="2"/>
      <c r="L59" s="5"/>
      <c r="M59" s="2"/>
      <c r="N59" s="5"/>
      <c r="O59" s="2"/>
      <c r="P59" s="8"/>
      <c r="Q59" s="9"/>
      <c r="R59" s="9"/>
      <c r="S59" s="9"/>
      <c r="T59" s="2"/>
      <c r="U59" s="2"/>
      <c r="V59" s="2"/>
      <c r="W59" s="2"/>
      <c r="X59" s="5"/>
      <c r="Y59" s="2"/>
      <c r="Z59" s="5"/>
      <c r="AA59" s="2"/>
      <c r="AB59" s="5"/>
      <c r="AC59" s="2"/>
      <c r="AD59" s="2"/>
      <c r="AE59" s="2"/>
      <c r="AF59" s="9"/>
      <c r="AG59" s="2"/>
      <c r="AH59" s="2"/>
      <c r="AI59" s="2"/>
      <c r="AJ59" s="2"/>
      <c r="AK59" s="2"/>
      <c r="AL59" s="2"/>
    </row>
    <row r="60" spans="1:38" s="1" customFormat="1" ht="12.75" x14ac:dyDescent="0.2">
      <c r="D60" s="5"/>
      <c r="E60" s="29"/>
      <c r="F60" s="5"/>
      <c r="G60" s="29"/>
      <c r="H60" s="29"/>
      <c r="I60" s="29"/>
      <c r="J60" s="5"/>
      <c r="K60" s="2"/>
      <c r="L60" s="5"/>
      <c r="M60" s="2"/>
      <c r="N60" s="5"/>
      <c r="O60" s="2"/>
      <c r="P60" s="8"/>
      <c r="Q60" s="9"/>
      <c r="R60" s="9"/>
      <c r="S60" s="9"/>
      <c r="T60" s="2"/>
      <c r="U60" s="2"/>
      <c r="V60" s="2"/>
      <c r="W60" s="2"/>
      <c r="X60" s="5"/>
      <c r="Y60" s="2"/>
      <c r="Z60" s="5"/>
      <c r="AA60" s="2"/>
      <c r="AB60" s="5"/>
      <c r="AC60" s="2"/>
      <c r="AD60" s="2"/>
      <c r="AE60" s="2"/>
      <c r="AF60" s="9"/>
      <c r="AG60" s="2"/>
      <c r="AH60" s="2"/>
      <c r="AI60" s="2"/>
      <c r="AJ60" s="2"/>
      <c r="AK60" s="2"/>
      <c r="AL60" s="2"/>
    </row>
    <row r="61" spans="1:38" s="1" customFormat="1" ht="12.75" x14ac:dyDescent="0.2">
      <c r="D61" s="5"/>
      <c r="E61" s="29"/>
      <c r="F61" s="5"/>
      <c r="G61" s="29"/>
      <c r="H61" s="29"/>
      <c r="I61" s="29"/>
      <c r="J61" s="5"/>
      <c r="K61" s="2"/>
      <c r="L61" s="5"/>
      <c r="M61" s="2"/>
      <c r="N61" s="5"/>
      <c r="O61" s="2"/>
      <c r="P61" s="8"/>
      <c r="Q61" s="9"/>
      <c r="R61" s="9"/>
      <c r="S61" s="9"/>
      <c r="T61" s="2"/>
      <c r="U61" s="2"/>
      <c r="V61" s="2"/>
      <c r="W61" s="2"/>
      <c r="X61" s="5"/>
      <c r="Y61" s="2"/>
      <c r="Z61" s="5"/>
      <c r="AA61" s="2"/>
      <c r="AB61" s="5"/>
      <c r="AC61" s="2"/>
      <c r="AD61" s="2"/>
      <c r="AE61" s="2"/>
      <c r="AF61" s="9"/>
      <c r="AG61" s="2"/>
      <c r="AH61" s="2"/>
      <c r="AI61" s="2"/>
      <c r="AJ61" s="2"/>
      <c r="AK61" s="2"/>
      <c r="AL61" s="2"/>
    </row>
    <row r="62" spans="1:38" s="1" customFormat="1" ht="12.75" x14ac:dyDescent="0.2">
      <c r="D62" s="5"/>
      <c r="E62" s="29"/>
      <c r="F62" s="5"/>
      <c r="G62" s="29"/>
      <c r="H62" s="29"/>
      <c r="I62" s="29"/>
      <c r="J62" s="5"/>
      <c r="K62" s="2"/>
      <c r="L62" s="5"/>
      <c r="M62" s="2"/>
      <c r="N62" s="5"/>
      <c r="O62" s="2"/>
      <c r="P62" s="8"/>
      <c r="Q62" s="9"/>
      <c r="R62" s="9"/>
      <c r="S62" s="9"/>
      <c r="T62" s="2"/>
      <c r="U62" s="2"/>
      <c r="V62" s="2"/>
      <c r="W62" s="2"/>
      <c r="X62" s="5"/>
      <c r="Y62" s="2"/>
      <c r="Z62" s="5"/>
      <c r="AA62" s="2"/>
      <c r="AB62" s="5"/>
      <c r="AC62" s="2"/>
      <c r="AD62" s="2"/>
      <c r="AE62" s="2"/>
      <c r="AF62" s="9"/>
      <c r="AG62" s="2"/>
      <c r="AH62" s="2"/>
      <c r="AI62" s="2"/>
      <c r="AJ62" s="2"/>
      <c r="AK62" s="2"/>
      <c r="AL62" s="2"/>
    </row>
    <row r="63" spans="1:38" s="1" customFormat="1" ht="12.75" x14ac:dyDescent="0.2">
      <c r="D63" s="5"/>
      <c r="E63" s="29"/>
      <c r="F63" s="5"/>
      <c r="G63" s="29"/>
      <c r="H63" s="29"/>
      <c r="I63" s="29"/>
      <c r="J63" s="5"/>
      <c r="K63" s="2"/>
      <c r="L63" s="5"/>
      <c r="M63" s="2"/>
      <c r="N63" s="5"/>
      <c r="O63" s="2"/>
      <c r="P63" s="8"/>
      <c r="Q63" s="9"/>
      <c r="R63" s="9"/>
      <c r="S63" s="9"/>
      <c r="T63" s="2"/>
      <c r="U63" s="2"/>
      <c r="V63" s="2"/>
      <c r="W63" s="2"/>
      <c r="X63" s="5"/>
      <c r="Y63" s="2"/>
      <c r="Z63" s="5"/>
      <c r="AA63" s="2"/>
      <c r="AB63" s="5"/>
      <c r="AC63" s="2"/>
      <c r="AD63" s="2"/>
      <c r="AE63" s="2"/>
      <c r="AF63" s="9"/>
      <c r="AG63" s="2"/>
      <c r="AH63" s="2"/>
      <c r="AI63" s="2"/>
      <c r="AJ63" s="2"/>
      <c r="AK63" s="2"/>
      <c r="AL63" s="2"/>
    </row>
    <row r="64" spans="1:38" s="1" customFormat="1" ht="12.75" x14ac:dyDescent="0.2">
      <c r="D64" s="3"/>
      <c r="E64" s="32"/>
      <c r="F64" s="3"/>
      <c r="G64" s="32"/>
      <c r="H64" s="32"/>
      <c r="I64" s="32"/>
      <c r="J64" s="3"/>
      <c r="L64" s="3"/>
      <c r="N64" s="3"/>
      <c r="P64" s="14"/>
      <c r="Q64" s="7"/>
      <c r="R64" s="7"/>
      <c r="S64" s="7"/>
      <c r="X64" s="3"/>
      <c r="Z64" s="3"/>
      <c r="AB64" s="3"/>
      <c r="AF64" s="7"/>
    </row>
    <row r="65" spans="4:32" s="1" customFormat="1" ht="12.75" x14ac:dyDescent="0.2">
      <c r="D65" s="3"/>
      <c r="E65" s="32"/>
      <c r="F65" s="3"/>
      <c r="G65" s="32"/>
      <c r="H65" s="32"/>
      <c r="I65" s="32"/>
      <c r="J65" s="3"/>
      <c r="L65" s="3"/>
      <c r="N65" s="3"/>
      <c r="P65" s="14"/>
      <c r="Q65" s="7"/>
      <c r="R65" s="7"/>
      <c r="S65" s="7"/>
      <c r="X65" s="3"/>
      <c r="Z65" s="3"/>
      <c r="AB65" s="3"/>
      <c r="AF65" s="7"/>
    </row>
    <row r="66" spans="4:32" s="1" customFormat="1" ht="12.75" x14ac:dyDescent="0.2">
      <c r="D66" s="3"/>
      <c r="E66" s="32"/>
      <c r="F66" s="3"/>
      <c r="G66" s="32"/>
      <c r="H66" s="32"/>
      <c r="I66" s="32"/>
      <c r="J66" s="3"/>
      <c r="L66" s="3"/>
      <c r="N66" s="3"/>
      <c r="P66" s="14"/>
      <c r="Q66" s="7"/>
      <c r="R66" s="7"/>
      <c r="S66" s="7"/>
      <c r="X66" s="3"/>
      <c r="Z66" s="3"/>
      <c r="AB66" s="3"/>
      <c r="AF66" s="7"/>
    </row>
    <row r="67" spans="4:32" s="1" customFormat="1" ht="12.75" x14ac:dyDescent="0.2">
      <c r="D67" s="3"/>
      <c r="E67" s="32"/>
      <c r="F67" s="3"/>
      <c r="G67" s="32"/>
      <c r="H67" s="32"/>
      <c r="I67" s="32"/>
      <c r="J67" s="3"/>
      <c r="L67" s="3"/>
      <c r="N67" s="3"/>
      <c r="P67" s="14"/>
      <c r="Q67" s="7"/>
      <c r="R67" s="7"/>
      <c r="S67" s="7"/>
      <c r="X67" s="3"/>
      <c r="Z67" s="3"/>
      <c r="AB67" s="3"/>
      <c r="AF67" s="7"/>
    </row>
    <row r="68" spans="4:32" s="1" customFormat="1" ht="12.75" x14ac:dyDescent="0.2">
      <c r="D68" s="3"/>
      <c r="E68" s="32"/>
      <c r="F68" s="3"/>
      <c r="G68" s="32"/>
      <c r="H68" s="32"/>
      <c r="I68" s="32"/>
      <c r="J68" s="3"/>
      <c r="L68" s="3"/>
      <c r="N68" s="3"/>
      <c r="P68" s="14"/>
      <c r="Q68" s="7"/>
      <c r="R68" s="7"/>
      <c r="S68" s="7"/>
      <c r="X68" s="3"/>
      <c r="Z68" s="3"/>
      <c r="AB68" s="3"/>
      <c r="AF68" s="7"/>
    </row>
    <row r="69" spans="4:32" s="1" customFormat="1" ht="12.75" x14ac:dyDescent="0.2">
      <c r="D69" s="3"/>
      <c r="E69" s="32"/>
      <c r="F69" s="3"/>
      <c r="G69" s="32"/>
      <c r="H69" s="32"/>
      <c r="I69" s="32"/>
      <c r="J69" s="3"/>
      <c r="L69" s="3"/>
      <c r="N69" s="3"/>
      <c r="P69" s="14"/>
      <c r="Q69" s="7"/>
      <c r="R69" s="7"/>
      <c r="S69" s="7"/>
      <c r="X69" s="3"/>
      <c r="Z69" s="3"/>
      <c r="AB69" s="3"/>
      <c r="AF69" s="7"/>
    </row>
    <row r="70" spans="4:32" s="1" customFormat="1" ht="12.75" x14ac:dyDescent="0.2">
      <c r="D70" s="3"/>
      <c r="E70" s="32"/>
      <c r="F70" s="3"/>
      <c r="G70" s="32"/>
      <c r="H70" s="32"/>
      <c r="I70" s="32"/>
      <c r="J70" s="3"/>
      <c r="L70" s="3"/>
      <c r="N70" s="3"/>
      <c r="P70" s="14"/>
      <c r="Q70" s="7"/>
      <c r="R70" s="7"/>
      <c r="S70" s="7"/>
      <c r="X70" s="3"/>
      <c r="Z70" s="3"/>
      <c r="AB70" s="3"/>
      <c r="AF70" s="7"/>
    </row>
    <row r="71" spans="4:32" s="1" customFormat="1" ht="12.75" x14ac:dyDescent="0.2">
      <c r="D71" s="3"/>
      <c r="E71" s="32"/>
      <c r="F71" s="3"/>
      <c r="G71" s="32"/>
      <c r="H71" s="32"/>
      <c r="I71" s="32"/>
      <c r="J71" s="3"/>
      <c r="L71" s="3"/>
      <c r="N71" s="3"/>
      <c r="P71" s="14"/>
      <c r="Q71" s="7"/>
      <c r="R71" s="7"/>
      <c r="S71" s="7"/>
      <c r="X71" s="3"/>
      <c r="Z71" s="3"/>
      <c r="AB71" s="3"/>
      <c r="AF71" s="7"/>
    </row>
    <row r="72" spans="4:32" s="1" customFormat="1" ht="12.75" x14ac:dyDescent="0.2">
      <c r="D72" s="3"/>
      <c r="E72" s="32"/>
      <c r="F72" s="3"/>
      <c r="G72" s="32"/>
      <c r="H72" s="32"/>
      <c r="I72" s="32"/>
      <c r="J72" s="3"/>
      <c r="L72" s="3"/>
      <c r="N72" s="3"/>
      <c r="P72" s="14"/>
      <c r="Q72" s="7"/>
      <c r="R72" s="7"/>
      <c r="S72" s="7"/>
      <c r="X72" s="3"/>
      <c r="Z72" s="3"/>
      <c r="AB72" s="3"/>
      <c r="AF72" s="7"/>
    </row>
    <row r="73" spans="4:32" s="1" customFormat="1" ht="12.75" x14ac:dyDescent="0.2">
      <c r="D73" s="3"/>
      <c r="E73" s="32"/>
      <c r="F73" s="3"/>
      <c r="G73" s="32"/>
      <c r="H73" s="32"/>
      <c r="I73" s="32"/>
      <c r="J73" s="3"/>
      <c r="L73" s="3"/>
      <c r="N73" s="3"/>
      <c r="P73" s="14"/>
      <c r="Q73" s="7"/>
      <c r="R73" s="7"/>
      <c r="S73" s="7"/>
      <c r="X73" s="3"/>
      <c r="Z73" s="3"/>
      <c r="AB73" s="3"/>
      <c r="AF73" s="7"/>
    </row>
    <row r="74" spans="4:32" s="1" customFormat="1" ht="12.75" x14ac:dyDescent="0.2">
      <c r="D74" s="3"/>
      <c r="E74" s="32"/>
      <c r="F74" s="3"/>
      <c r="G74" s="32"/>
      <c r="H74" s="32"/>
      <c r="I74" s="32"/>
      <c r="J74" s="3"/>
      <c r="L74" s="3"/>
      <c r="N74" s="3"/>
      <c r="P74" s="14"/>
      <c r="Q74" s="7"/>
      <c r="R74" s="7"/>
      <c r="S74" s="7"/>
      <c r="X74" s="3"/>
      <c r="Z74" s="3"/>
      <c r="AB74" s="3"/>
      <c r="AF74" s="7"/>
    </row>
    <row r="75" spans="4:32" s="1" customFormat="1" ht="12.75" x14ac:dyDescent="0.2">
      <c r="D75" s="3"/>
      <c r="E75" s="32"/>
      <c r="F75" s="3"/>
      <c r="G75" s="32"/>
      <c r="H75" s="32"/>
      <c r="I75" s="32"/>
      <c r="J75" s="3"/>
      <c r="L75" s="3"/>
      <c r="N75" s="3"/>
      <c r="P75" s="14"/>
      <c r="Q75" s="7"/>
      <c r="R75" s="7"/>
      <c r="S75" s="7"/>
      <c r="X75" s="3"/>
      <c r="Z75" s="3"/>
      <c r="AB75" s="3"/>
      <c r="AF75" s="7"/>
    </row>
    <row r="76" spans="4:32" s="1" customFormat="1" ht="12.75" x14ac:dyDescent="0.2">
      <c r="D76" s="3"/>
      <c r="E76" s="32"/>
      <c r="F76" s="3"/>
      <c r="G76" s="32"/>
      <c r="H76" s="32"/>
      <c r="I76" s="32"/>
      <c r="J76" s="3"/>
      <c r="L76" s="3"/>
      <c r="N76" s="3"/>
      <c r="P76" s="14"/>
      <c r="Q76" s="7"/>
      <c r="R76" s="7"/>
      <c r="S76" s="7"/>
      <c r="X76" s="3"/>
      <c r="Z76" s="3"/>
      <c r="AB76" s="3"/>
      <c r="AF76" s="7"/>
    </row>
    <row r="77" spans="4:32" s="1" customFormat="1" ht="12.75" x14ac:dyDescent="0.2">
      <c r="D77" s="3"/>
      <c r="E77" s="32"/>
      <c r="F77" s="3"/>
      <c r="G77" s="32"/>
      <c r="H77" s="32"/>
      <c r="I77" s="32"/>
      <c r="J77" s="3"/>
      <c r="L77" s="3"/>
      <c r="N77" s="3"/>
      <c r="P77" s="14"/>
      <c r="Q77" s="7"/>
      <c r="R77" s="7"/>
      <c r="S77" s="7"/>
      <c r="X77" s="3"/>
      <c r="Z77" s="3"/>
      <c r="AB77" s="3"/>
      <c r="AF77" s="7"/>
    </row>
    <row r="78" spans="4:32" s="1" customFormat="1" ht="12.75" x14ac:dyDescent="0.2">
      <c r="D78" s="3"/>
      <c r="E78" s="32"/>
      <c r="F78" s="3"/>
      <c r="G78" s="32"/>
      <c r="H78" s="32"/>
      <c r="I78" s="32"/>
      <c r="J78" s="3"/>
      <c r="L78" s="3"/>
      <c r="N78" s="3"/>
      <c r="P78" s="14"/>
      <c r="Q78" s="7"/>
      <c r="R78" s="7"/>
      <c r="S78" s="7"/>
      <c r="X78" s="3"/>
      <c r="Z78" s="3"/>
      <c r="AB78" s="3"/>
      <c r="AF78" s="7"/>
    </row>
    <row r="79" spans="4:32" s="1" customFormat="1" ht="12.75" x14ac:dyDescent="0.2">
      <c r="D79" s="3"/>
      <c r="E79" s="32"/>
      <c r="F79" s="3"/>
      <c r="G79" s="32"/>
      <c r="H79" s="32"/>
      <c r="I79" s="32"/>
      <c r="J79" s="3"/>
      <c r="L79" s="3"/>
      <c r="N79" s="3"/>
      <c r="P79" s="14"/>
      <c r="Q79" s="7"/>
      <c r="R79" s="7"/>
      <c r="S79" s="7"/>
      <c r="X79" s="3"/>
      <c r="Z79" s="3"/>
      <c r="AB79" s="3"/>
      <c r="AF79" s="7"/>
    </row>
    <row r="80" spans="4:32" s="1" customFormat="1" ht="12.75" x14ac:dyDescent="0.2">
      <c r="D80" s="3"/>
      <c r="E80" s="32"/>
      <c r="F80" s="3"/>
      <c r="G80" s="32"/>
      <c r="H80" s="32"/>
      <c r="I80" s="32"/>
      <c r="J80" s="3"/>
      <c r="L80" s="3"/>
      <c r="N80" s="3"/>
      <c r="P80" s="14"/>
      <c r="Q80" s="7"/>
      <c r="R80" s="7"/>
      <c r="S80" s="7"/>
      <c r="X80" s="3"/>
      <c r="Z80" s="3"/>
      <c r="AB80" s="3"/>
      <c r="AF80" s="7"/>
    </row>
    <row r="81" spans="4:32" s="1" customFormat="1" ht="12.75" x14ac:dyDescent="0.2">
      <c r="D81" s="3"/>
      <c r="E81" s="32"/>
      <c r="F81" s="3"/>
      <c r="G81" s="32"/>
      <c r="H81" s="32"/>
      <c r="I81" s="32"/>
      <c r="J81" s="3"/>
      <c r="L81" s="3"/>
      <c r="N81" s="3"/>
      <c r="P81" s="14"/>
      <c r="Q81" s="7"/>
      <c r="R81" s="7"/>
      <c r="S81" s="7"/>
      <c r="X81" s="3"/>
      <c r="Z81" s="3"/>
      <c r="AB81" s="3"/>
      <c r="AF81" s="7"/>
    </row>
    <row r="82" spans="4:32" s="1" customFormat="1" ht="12.75" x14ac:dyDescent="0.2">
      <c r="D82" s="3"/>
      <c r="E82" s="32"/>
      <c r="F82" s="3"/>
      <c r="G82" s="32"/>
      <c r="H82" s="32"/>
      <c r="I82" s="32"/>
      <c r="J82" s="3"/>
      <c r="L82" s="3"/>
      <c r="N82" s="3"/>
      <c r="P82" s="14"/>
      <c r="Q82" s="7"/>
      <c r="R82" s="7"/>
      <c r="S82" s="7"/>
      <c r="X82" s="3"/>
      <c r="Z82" s="3"/>
      <c r="AB82" s="3"/>
      <c r="AF82" s="7"/>
    </row>
  </sheetData>
  <mergeCells count="89">
    <mergeCell ref="AB47:AC47"/>
    <mergeCell ref="AD48:AE48"/>
    <mergeCell ref="Z48:AA48"/>
    <mergeCell ref="V50:V51"/>
    <mergeCell ref="AB48:AC48"/>
    <mergeCell ref="AB50:AF50"/>
    <mergeCell ref="AC51:AE51"/>
    <mergeCell ref="W50:AA50"/>
    <mergeCell ref="X51:Z51"/>
    <mergeCell ref="P48:Q48"/>
    <mergeCell ref="X48:Y48"/>
    <mergeCell ref="T30:U30"/>
    <mergeCell ref="P30:Q30"/>
    <mergeCell ref="P40:Q40"/>
    <mergeCell ref="P47:Q47"/>
    <mergeCell ref="T47:U47"/>
    <mergeCell ref="R47:S47"/>
    <mergeCell ref="R48:S48"/>
    <mergeCell ref="R30:S30"/>
    <mergeCell ref="V40:W40"/>
    <mergeCell ref="T40:U40"/>
    <mergeCell ref="V48:W48"/>
    <mergeCell ref="T48:U48"/>
    <mergeCell ref="R40:S40"/>
    <mergeCell ref="N40:O40"/>
    <mergeCell ref="J48:K48"/>
    <mergeCell ref="D48:E48"/>
    <mergeCell ref="F48:G48"/>
    <mergeCell ref="H48:I48"/>
    <mergeCell ref="L48:M48"/>
    <mergeCell ref="N48:O48"/>
    <mergeCell ref="D40:E40"/>
    <mergeCell ref="F40:G40"/>
    <mergeCell ref="J40:K40"/>
    <mergeCell ref="H40:I40"/>
    <mergeCell ref="L40:M40"/>
    <mergeCell ref="A31:A36"/>
    <mergeCell ref="A42:A44"/>
    <mergeCell ref="A1:AF1"/>
    <mergeCell ref="L16:M16"/>
    <mergeCell ref="Z16:AA16"/>
    <mergeCell ref="V16:W16"/>
    <mergeCell ref="T16:U16"/>
    <mergeCell ref="Z3:AA3"/>
    <mergeCell ref="V3:W3"/>
    <mergeCell ref="T3:U3"/>
    <mergeCell ref="L3:M3"/>
    <mergeCell ref="J3:K3"/>
    <mergeCell ref="J16:K16"/>
    <mergeCell ref="H16:I16"/>
    <mergeCell ref="R3:S3"/>
    <mergeCell ref="R16:S16"/>
    <mergeCell ref="P16:Q16"/>
    <mergeCell ref="A4:A12"/>
    <mergeCell ref="P3:Q3"/>
    <mergeCell ref="H30:I30"/>
    <mergeCell ref="F16:G16"/>
    <mergeCell ref="N16:O16"/>
    <mergeCell ref="F30:G30"/>
    <mergeCell ref="A17:A18"/>
    <mergeCell ref="D16:E16"/>
    <mergeCell ref="A20:A25"/>
    <mergeCell ref="L51:N51"/>
    <mergeCell ref="N3:O3"/>
    <mergeCell ref="N30:O30"/>
    <mergeCell ref="L30:M30"/>
    <mergeCell ref="D3:E3"/>
    <mergeCell ref="F3:G3"/>
    <mergeCell ref="H3:I3"/>
    <mergeCell ref="D30:E30"/>
    <mergeCell ref="A38:AF38"/>
    <mergeCell ref="A14:AF14"/>
    <mergeCell ref="A28:AF28"/>
    <mergeCell ref="X16:Y16"/>
    <mergeCell ref="X3:Y3"/>
    <mergeCell ref="J30:K30"/>
    <mergeCell ref="AD3:AE3"/>
    <mergeCell ref="AB3:AC3"/>
    <mergeCell ref="AB40:AC40"/>
    <mergeCell ref="AD40:AE40"/>
    <mergeCell ref="AD30:AE30"/>
    <mergeCell ref="X30:Y30"/>
    <mergeCell ref="X40:Y40"/>
    <mergeCell ref="Z40:AA40"/>
    <mergeCell ref="AB16:AC16"/>
    <mergeCell ref="AD16:AE16"/>
    <mergeCell ref="AB30:AC30"/>
    <mergeCell ref="Z30:AA30"/>
    <mergeCell ref="V30:W30"/>
  </mergeCells>
  <phoneticPr fontId="0" type="noConversion"/>
  <pageMargins left="0.39370078740157483" right="0.39370078740157483" top="0.78740157480314965" bottom="0.35433070866141736" header="0.31496062992125984" footer="0.19685039370078741"/>
  <pageSetup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21"/>
  <sheetViews>
    <sheetView tabSelected="1" workbookViewId="0">
      <selection activeCell="A2" sqref="A2:L2"/>
    </sheetView>
  </sheetViews>
  <sheetFormatPr baseColWidth="10" defaultRowHeight="15" x14ac:dyDescent="0.25"/>
  <cols>
    <col min="1" max="1" width="5" customWidth="1"/>
    <col min="2" max="2" width="13.7109375" customWidth="1"/>
    <col min="3" max="4" width="14" customWidth="1"/>
    <col min="6" max="6" width="10.28515625" customWidth="1"/>
    <col min="9" max="9" width="10" bestFit="1" customWidth="1"/>
    <col min="10" max="10" width="10.42578125" customWidth="1"/>
    <col min="11" max="11" width="9.7109375" customWidth="1"/>
    <col min="12" max="12" width="14.5703125" customWidth="1"/>
  </cols>
  <sheetData>
    <row r="2" spans="1:14" ht="42" customHeight="1" x14ac:dyDescent="0.35">
      <c r="A2" s="222" t="s">
        <v>114</v>
      </c>
      <c r="B2" s="222"/>
      <c r="C2" s="222"/>
      <c r="D2" s="222"/>
      <c r="E2" s="222"/>
      <c r="F2" s="222"/>
      <c r="G2" s="222"/>
      <c r="H2" s="222"/>
      <c r="I2" s="222"/>
      <c r="J2" s="222"/>
      <c r="K2" s="222"/>
      <c r="L2" s="222"/>
    </row>
    <row r="5" spans="1:14" x14ac:dyDescent="0.25">
      <c r="A5" s="223" t="s">
        <v>40</v>
      </c>
      <c r="B5" s="223" t="s">
        <v>56</v>
      </c>
      <c r="C5" s="223" t="s">
        <v>57</v>
      </c>
      <c r="D5" s="159"/>
      <c r="E5" s="223" t="s">
        <v>41</v>
      </c>
      <c r="F5" s="223" t="s">
        <v>42</v>
      </c>
      <c r="G5" s="223"/>
      <c r="H5" s="223" t="s">
        <v>43</v>
      </c>
      <c r="I5" s="223" t="s">
        <v>44</v>
      </c>
      <c r="J5" s="224" t="s">
        <v>45</v>
      </c>
      <c r="K5" s="224" t="s">
        <v>46</v>
      </c>
      <c r="L5" s="223" t="s">
        <v>47</v>
      </c>
    </row>
    <row r="6" spans="1:14" x14ac:dyDescent="0.25">
      <c r="A6" s="223"/>
      <c r="B6" s="223"/>
      <c r="C6" s="223"/>
      <c r="D6" s="159" t="s">
        <v>123</v>
      </c>
      <c r="E6" s="223"/>
      <c r="F6" s="35" t="s">
        <v>48</v>
      </c>
      <c r="G6" s="35" t="s">
        <v>49</v>
      </c>
      <c r="H6" s="223"/>
      <c r="I6" s="223"/>
      <c r="J6" s="225"/>
      <c r="K6" s="225"/>
      <c r="L6" s="223"/>
    </row>
    <row r="7" spans="1:14" ht="28.5" customHeight="1" x14ac:dyDescent="0.25">
      <c r="A7" s="36">
        <v>1</v>
      </c>
      <c r="B7" s="42" t="s">
        <v>2</v>
      </c>
      <c r="C7" s="42" t="s">
        <v>2</v>
      </c>
      <c r="D7" s="42" t="s">
        <v>124</v>
      </c>
      <c r="E7" s="38">
        <v>2300</v>
      </c>
      <c r="F7" s="38">
        <f>IF(E7&gt;1000,ROUND((1000*7.5%),2),ROUND((E7*7.5%),2))</f>
        <v>75</v>
      </c>
      <c r="G7" s="38">
        <f t="shared" ref="G7:G19" si="0">E7*6.75%</f>
        <v>155.25</v>
      </c>
      <c r="H7" s="38">
        <f t="shared" ref="H7:H19" si="1">E7+F7+G7</f>
        <v>2530.25</v>
      </c>
      <c r="I7" s="38">
        <v>377.55</v>
      </c>
      <c r="J7" s="38">
        <v>0</v>
      </c>
      <c r="K7" s="38">
        <v>0</v>
      </c>
      <c r="L7" s="45">
        <f t="shared" ref="L7:L19" si="2">(H7*12)+I7+J7+K7</f>
        <v>30740.55</v>
      </c>
      <c r="N7" s="43"/>
    </row>
    <row r="8" spans="1:14" ht="40.5" customHeight="1" x14ac:dyDescent="0.25">
      <c r="A8" s="37">
        <v>2</v>
      </c>
      <c r="B8" s="42" t="s">
        <v>19</v>
      </c>
      <c r="C8" s="41" t="s">
        <v>19</v>
      </c>
      <c r="D8" s="41" t="s">
        <v>124</v>
      </c>
      <c r="E8" s="38">
        <v>1060</v>
      </c>
      <c r="F8" s="38">
        <f>IF(E8&gt;1000,ROUND((1000*7.5%),2),ROUND((E8*7.5%),2))</f>
        <v>75</v>
      </c>
      <c r="G8" s="38">
        <f t="shared" si="0"/>
        <v>71.550000000000011</v>
      </c>
      <c r="H8" s="38">
        <f t="shared" si="1"/>
        <v>1206.55</v>
      </c>
      <c r="I8" s="38">
        <v>377.55</v>
      </c>
      <c r="J8" s="38">
        <v>600</v>
      </c>
      <c r="K8" s="38">
        <v>230.25</v>
      </c>
      <c r="L8" s="45">
        <f t="shared" si="2"/>
        <v>15686.399999999998</v>
      </c>
    </row>
    <row r="9" spans="1:14" ht="34.5" customHeight="1" x14ac:dyDescent="0.25">
      <c r="A9" s="37">
        <v>3</v>
      </c>
      <c r="B9" s="42" t="s">
        <v>50</v>
      </c>
      <c r="C9" s="42" t="s">
        <v>50</v>
      </c>
      <c r="D9" s="42" t="s">
        <v>125</v>
      </c>
      <c r="E9" s="38">
        <v>660</v>
      </c>
      <c r="F9" s="38">
        <f t="shared" ref="F9:F19" si="3">IF(E9&gt;685.71,ROUND((685.71*7.5%),2),ROUND((E9*7.5%),2))</f>
        <v>49.5</v>
      </c>
      <c r="G9" s="38">
        <f t="shared" si="0"/>
        <v>44.550000000000004</v>
      </c>
      <c r="H9" s="38">
        <f t="shared" si="1"/>
        <v>754.05</v>
      </c>
      <c r="I9" s="38">
        <v>377.55</v>
      </c>
      <c r="J9" s="38">
        <v>600</v>
      </c>
      <c r="K9" s="38">
        <v>230.25</v>
      </c>
      <c r="L9" s="45">
        <f t="shared" si="2"/>
        <v>10256.399999999998</v>
      </c>
    </row>
    <row r="10" spans="1:14" ht="30.75" customHeight="1" x14ac:dyDescent="0.25">
      <c r="A10" s="36">
        <v>4</v>
      </c>
      <c r="B10" s="42" t="s">
        <v>51</v>
      </c>
      <c r="C10" s="42" t="s">
        <v>4</v>
      </c>
      <c r="D10" s="42" t="s">
        <v>125</v>
      </c>
      <c r="E10" s="38">
        <v>469.87</v>
      </c>
      <c r="F10" s="38">
        <f t="shared" si="3"/>
        <v>35.24</v>
      </c>
      <c r="G10" s="38">
        <f t="shared" si="0"/>
        <v>31.716225000000001</v>
      </c>
      <c r="H10" s="38">
        <f t="shared" si="1"/>
        <v>536.82622500000002</v>
      </c>
      <c r="I10" s="38">
        <v>377.55</v>
      </c>
      <c r="J10" s="38">
        <v>600</v>
      </c>
      <c r="K10" s="38">
        <v>230.25</v>
      </c>
      <c r="L10" s="45">
        <f>(H10*12)+I10+J10+K10</f>
        <v>7649.7147000000004</v>
      </c>
    </row>
    <row r="11" spans="1:14" ht="29.25" customHeight="1" x14ac:dyDescent="0.25">
      <c r="A11" s="36">
        <v>5</v>
      </c>
      <c r="B11" s="42" t="s">
        <v>51</v>
      </c>
      <c r="C11" s="42" t="s">
        <v>58</v>
      </c>
      <c r="D11" s="42" t="s">
        <v>125</v>
      </c>
      <c r="E11" s="38">
        <v>442.2</v>
      </c>
      <c r="F11" s="38">
        <f t="shared" si="3"/>
        <v>33.17</v>
      </c>
      <c r="G11" s="38">
        <f t="shared" si="0"/>
        <v>29.848500000000001</v>
      </c>
      <c r="H11" s="38">
        <f t="shared" si="1"/>
        <v>505.21850000000001</v>
      </c>
      <c r="I11" s="38">
        <v>377.55</v>
      </c>
      <c r="J11" s="38">
        <v>600</v>
      </c>
      <c r="K11" s="38">
        <v>230.25</v>
      </c>
      <c r="L11" s="45">
        <f t="shared" si="2"/>
        <v>7270.4220000000005</v>
      </c>
    </row>
    <row r="12" spans="1:14" ht="34.5" customHeight="1" x14ac:dyDescent="0.25">
      <c r="A12" s="36">
        <v>6</v>
      </c>
      <c r="B12" s="42" t="s">
        <v>52</v>
      </c>
      <c r="C12" s="42" t="s">
        <v>59</v>
      </c>
      <c r="D12" s="42" t="s">
        <v>125</v>
      </c>
      <c r="E12" s="38">
        <v>440</v>
      </c>
      <c r="F12" s="38">
        <f t="shared" si="3"/>
        <v>33</v>
      </c>
      <c r="G12" s="38">
        <f t="shared" si="0"/>
        <v>29.700000000000003</v>
      </c>
      <c r="H12" s="38">
        <f t="shared" si="1"/>
        <v>502.7</v>
      </c>
      <c r="I12" s="38">
        <v>377.55</v>
      </c>
      <c r="J12" s="38">
        <v>600</v>
      </c>
      <c r="K12" s="38">
        <v>230.25</v>
      </c>
      <c r="L12" s="45">
        <f t="shared" si="2"/>
        <v>7240.2</v>
      </c>
    </row>
    <row r="13" spans="1:14" ht="34.5" customHeight="1" x14ac:dyDescent="0.25">
      <c r="A13" s="36">
        <v>7</v>
      </c>
      <c r="B13" s="42" t="s">
        <v>51</v>
      </c>
      <c r="C13" s="42" t="s">
        <v>60</v>
      </c>
      <c r="D13" s="42" t="s">
        <v>125</v>
      </c>
      <c r="E13" s="38">
        <v>440</v>
      </c>
      <c r="F13" s="38">
        <f t="shared" si="3"/>
        <v>33</v>
      </c>
      <c r="G13" s="38">
        <f t="shared" si="0"/>
        <v>29.700000000000003</v>
      </c>
      <c r="H13" s="38">
        <f t="shared" si="1"/>
        <v>502.7</v>
      </c>
      <c r="I13" s="38">
        <v>377.55</v>
      </c>
      <c r="J13" s="38">
        <v>600</v>
      </c>
      <c r="K13" s="38">
        <v>230.25</v>
      </c>
      <c r="L13" s="45">
        <f t="shared" si="2"/>
        <v>7240.2</v>
      </c>
    </row>
    <row r="14" spans="1:14" ht="27.75" customHeight="1" x14ac:dyDescent="0.25">
      <c r="A14" s="36">
        <v>8</v>
      </c>
      <c r="B14" s="42" t="s">
        <v>53</v>
      </c>
      <c r="C14" s="42" t="s">
        <v>79</v>
      </c>
      <c r="D14" s="42" t="s">
        <v>125</v>
      </c>
      <c r="E14" s="38">
        <v>440</v>
      </c>
      <c r="F14" s="38">
        <f t="shared" si="3"/>
        <v>33</v>
      </c>
      <c r="G14" s="38">
        <f t="shared" si="0"/>
        <v>29.700000000000003</v>
      </c>
      <c r="H14" s="38">
        <f t="shared" si="1"/>
        <v>502.7</v>
      </c>
      <c r="I14" s="38">
        <v>377.55</v>
      </c>
      <c r="J14" s="38">
        <v>600</v>
      </c>
      <c r="K14" s="38">
        <v>230.25</v>
      </c>
      <c r="L14" s="45">
        <f t="shared" si="2"/>
        <v>7240.2</v>
      </c>
    </row>
    <row r="15" spans="1:14" ht="27.75" customHeight="1" x14ac:dyDescent="0.25">
      <c r="A15" s="36">
        <v>9</v>
      </c>
      <c r="B15" s="42" t="s">
        <v>51</v>
      </c>
      <c r="C15" s="42" t="s">
        <v>122</v>
      </c>
      <c r="D15" s="42" t="s">
        <v>125</v>
      </c>
      <c r="E15" s="38">
        <v>440</v>
      </c>
      <c r="F15" s="38">
        <f t="shared" si="3"/>
        <v>33</v>
      </c>
      <c r="G15" s="38">
        <f t="shared" si="0"/>
        <v>29.700000000000003</v>
      </c>
      <c r="H15" s="38">
        <f t="shared" si="1"/>
        <v>502.7</v>
      </c>
      <c r="I15" s="38">
        <v>377.55</v>
      </c>
      <c r="J15" s="38">
        <v>600</v>
      </c>
      <c r="K15" s="38">
        <v>230.25</v>
      </c>
      <c r="L15" s="45">
        <f t="shared" si="2"/>
        <v>7240.2</v>
      </c>
    </row>
    <row r="16" spans="1:14" ht="29.25" customHeight="1" x14ac:dyDescent="0.25">
      <c r="A16" s="36">
        <v>10</v>
      </c>
      <c r="B16" s="42" t="s">
        <v>6</v>
      </c>
      <c r="C16" s="42" t="s">
        <v>6</v>
      </c>
      <c r="D16" s="42" t="s">
        <v>125</v>
      </c>
      <c r="E16" s="38">
        <v>440</v>
      </c>
      <c r="F16" s="38">
        <f t="shared" si="3"/>
        <v>33</v>
      </c>
      <c r="G16" s="38">
        <f t="shared" si="0"/>
        <v>29.700000000000003</v>
      </c>
      <c r="H16" s="38">
        <f t="shared" si="1"/>
        <v>502.7</v>
      </c>
      <c r="I16" s="38">
        <v>377.55</v>
      </c>
      <c r="J16" s="38">
        <v>600</v>
      </c>
      <c r="K16" s="38">
        <v>230.25</v>
      </c>
      <c r="L16" s="45">
        <f t="shared" si="2"/>
        <v>7240.2</v>
      </c>
    </row>
    <row r="17" spans="1:12" ht="27.75" customHeight="1" x14ac:dyDescent="0.25">
      <c r="A17" s="36">
        <v>11</v>
      </c>
      <c r="B17" s="42" t="s">
        <v>6</v>
      </c>
      <c r="C17" s="42" t="s">
        <v>6</v>
      </c>
      <c r="D17" s="42" t="s">
        <v>125</v>
      </c>
      <c r="E17" s="38">
        <v>440</v>
      </c>
      <c r="F17" s="38">
        <f t="shared" si="3"/>
        <v>33</v>
      </c>
      <c r="G17" s="38">
        <f t="shared" si="0"/>
        <v>29.700000000000003</v>
      </c>
      <c r="H17" s="38">
        <f t="shared" si="1"/>
        <v>502.7</v>
      </c>
      <c r="I17" s="38">
        <v>377.55</v>
      </c>
      <c r="J17" s="38">
        <v>600</v>
      </c>
      <c r="K17" s="38">
        <v>230.25</v>
      </c>
      <c r="L17" s="45">
        <f t="shared" si="2"/>
        <v>7240.2</v>
      </c>
    </row>
    <row r="18" spans="1:12" ht="25.5" x14ac:dyDescent="0.25">
      <c r="A18" s="36">
        <v>12</v>
      </c>
      <c r="B18" s="42" t="s">
        <v>34</v>
      </c>
      <c r="C18" s="42" t="s">
        <v>61</v>
      </c>
      <c r="D18" s="42" t="s">
        <v>125</v>
      </c>
      <c r="E18" s="38">
        <v>440</v>
      </c>
      <c r="F18" s="38">
        <f t="shared" si="3"/>
        <v>33</v>
      </c>
      <c r="G18" s="38">
        <f t="shared" si="0"/>
        <v>29.700000000000003</v>
      </c>
      <c r="H18" s="38">
        <f t="shared" si="1"/>
        <v>502.7</v>
      </c>
      <c r="I18" s="38">
        <v>377.55</v>
      </c>
      <c r="J18" s="38">
        <v>600</v>
      </c>
      <c r="K18" s="38">
        <v>230.25</v>
      </c>
      <c r="L18" s="45">
        <f t="shared" si="2"/>
        <v>7240.2</v>
      </c>
    </row>
    <row r="19" spans="1:12" ht="25.5" x14ac:dyDescent="0.25">
      <c r="A19" s="37">
        <v>13</v>
      </c>
      <c r="B19" s="42" t="s">
        <v>54</v>
      </c>
      <c r="C19" s="42" t="s">
        <v>62</v>
      </c>
      <c r="D19" s="42" t="s">
        <v>125</v>
      </c>
      <c r="E19" s="38">
        <v>560</v>
      </c>
      <c r="F19" s="38">
        <f t="shared" si="3"/>
        <v>42</v>
      </c>
      <c r="G19" s="38">
        <f t="shared" si="0"/>
        <v>37.800000000000004</v>
      </c>
      <c r="H19" s="38">
        <f t="shared" si="1"/>
        <v>639.79999999999995</v>
      </c>
      <c r="I19" s="38">
        <v>377.55</v>
      </c>
      <c r="J19" s="38">
        <v>600</v>
      </c>
      <c r="K19" s="38">
        <v>230.25</v>
      </c>
      <c r="L19" s="45">
        <f t="shared" si="2"/>
        <v>8885.4</v>
      </c>
    </row>
    <row r="20" spans="1:12" ht="30" customHeight="1" x14ac:dyDescent="0.25">
      <c r="A20" s="37">
        <v>14</v>
      </c>
      <c r="B20" s="42" t="s">
        <v>80</v>
      </c>
      <c r="C20" s="42" t="s">
        <v>81</v>
      </c>
      <c r="D20" s="42" t="s">
        <v>125</v>
      </c>
      <c r="E20" s="38">
        <v>497.52</v>
      </c>
      <c r="F20" s="38">
        <f t="shared" ref="F20" si="4">IF(E20&gt;685.71,ROUND((685.71*7.5%),2),ROUND((E20*7.5%),2))</f>
        <v>37.31</v>
      </c>
      <c r="G20" s="38">
        <f t="shared" ref="G20" si="5">E20*6.75%</f>
        <v>33.582599999999999</v>
      </c>
      <c r="H20" s="38">
        <f t="shared" ref="H20" si="6">E20+F20+G20</f>
        <v>568.41259999999988</v>
      </c>
      <c r="I20" s="38">
        <v>377.55</v>
      </c>
      <c r="J20" s="38">
        <v>600</v>
      </c>
      <c r="K20" s="38">
        <v>230.25</v>
      </c>
      <c r="L20" s="45">
        <f t="shared" ref="L20" si="7">(H20*12)+I20+J20+K20</f>
        <v>8028.7511999999988</v>
      </c>
    </row>
    <row r="21" spans="1:12" ht="21" customHeight="1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40" t="s">
        <v>55</v>
      </c>
      <c r="L21" s="158">
        <f>SUM(L7:L20)</f>
        <v>139199.03789999997</v>
      </c>
    </row>
  </sheetData>
  <mergeCells count="11">
    <mergeCell ref="A2:L2"/>
    <mergeCell ref="A5:A6"/>
    <mergeCell ref="B5:B6"/>
    <mergeCell ref="E5:E6"/>
    <mergeCell ref="F5:G5"/>
    <mergeCell ref="H5:H6"/>
    <mergeCell ref="C5:C6"/>
    <mergeCell ref="I5:I6"/>
    <mergeCell ref="J5:J6"/>
    <mergeCell ref="K5:K6"/>
    <mergeCell ref="L5:L6"/>
  </mergeCells>
  <phoneticPr fontId="0" type="noConversion"/>
  <pageMargins left="0.70866141732283472" right="0.51181102362204722" top="0.74803149606299213" bottom="0.74803149606299213" header="0.31496062992125984" footer="0.31496062992125984"/>
  <pageSetup scale="8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1" sqref="B21"/>
    </sheetView>
  </sheetViews>
  <sheetFormatPr baseColWidth="10" defaultRowHeight="15" x14ac:dyDescent="0.2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COSTO FINANCIERO</vt:lpstr>
      <vt:lpstr>PLANILLA COSTO SALARIOS</vt:lpstr>
      <vt:lpstr>Hoja3</vt:lpstr>
      <vt:lpstr>Hoja4</vt:lpstr>
    </vt:vector>
  </TitlesOfParts>
  <Company>MINISTERIO DE GOBERNACION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Carlos Pacheco</dc:creator>
  <cp:lastModifiedBy>Victor Manuel Ramos Orantes</cp:lastModifiedBy>
  <cp:lastPrinted>2017-03-02T20:44:51Z</cp:lastPrinted>
  <dcterms:created xsi:type="dcterms:W3CDTF">2010-05-22T16:56:29Z</dcterms:created>
  <dcterms:modified xsi:type="dcterms:W3CDTF">2017-11-08T16:19:54Z</dcterms:modified>
</cp:coreProperties>
</file>