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15" windowHeight="7650" activeTab="2"/>
  </bookViews>
  <sheets>
    <sheet name="Libre Gestión (a agosto)" sheetId="1" r:id="rId1"/>
    <sheet name="LICIT 2014" sheetId="4" r:id="rId2"/>
    <sheet name="C-DTAS. LG y PROR 2014" sheetId="5" r:id="rId3"/>
  </sheets>
  <definedNames>
    <definedName name="_xlnm._FilterDatabase" localSheetId="2" hidden="1">'C-DTAS. LG y PROR 2014'!$A$1:$U$3</definedName>
    <definedName name="_xlnm._FilterDatabase" localSheetId="0" hidden="1">'Libre Gestión (a agosto)'!$A$1:$AA$152</definedName>
    <definedName name="_xlnm._FilterDatabase" localSheetId="1" hidden="1">'LICIT 2014'!$A$1:$V$32</definedName>
    <definedName name="_xlnm.Print_Titles" localSheetId="2">'C-DTAS. LG y PROR 2014'!$1:$3</definedName>
    <definedName name="_xlnm.Print_Titles" localSheetId="0">'Libre Gestión (a agosto)'!$1:$3</definedName>
    <definedName name="_xlnm.Print_Titles" localSheetId="1">'LICIT 2014'!$1:$2</definedName>
  </definedNames>
  <calcPr calcId="125725"/>
</workbook>
</file>

<file path=xl/calcChain.xml><?xml version="1.0" encoding="utf-8"?>
<calcChain xmlns="http://schemas.openxmlformats.org/spreadsheetml/2006/main">
  <c r="T20" i="4"/>
  <c r="I24"/>
  <c r="I23"/>
  <c r="T21"/>
  <c r="O13"/>
  <c r="T13" s="1"/>
  <c r="O14"/>
  <c r="O15"/>
  <c r="T15" s="1"/>
  <c r="O16"/>
  <c r="O17"/>
  <c r="T17" s="1"/>
  <c r="O12"/>
  <c r="I29"/>
  <c r="T29" s="1"/>
  <c r="I30"/>
  <c r="I28"/>
  <c r="T28" s="1"/>
  <c r="J16" i="5"/>
  <c r="O16"/>
  <c r="O17"/>
  <c r="O227" i="1"/>
  <c r="O228"/>
  <c r="O229"/>
  <c r="O230"/>
  <c r="Z229"/>
  <c r="AA229" s="1"/>
  <c r="O31" i="5"/>
  <c r="J31"/>
  <c r="O30"/>
  <c r="J30"/>
  <c r="O29"/>
  <c r="J29"/>
  <c r="O28"/>
  <c r="S28" s="1"/>
  <c r="O27"/>
  <c r="O25"/>
  <c r="J25"/>
  <c r="O24"/>
  <c r="J24"/>
  <c r="O23"/>
  <c r="J23"/>
  <c r="O22"/>
  <c r="J22"/>
  <c r="O21"/>
  <c r="J21"/>
  <c r="O20"/>
  <c r="S20" s="1"/>
  <c r="N19"/>
  <c r="M19"/>
  <c r="L19"/>
  <c r="K19"/>
  <c r="E19"/>
  <c r="J19" s="1"/>
  <c r="O18"/>
  <c r="J18"/>
  <c r="J17"/>
  <c r="K15"/>
  <c r="O15" s="1"/>
  <c r="E15"/>
  <c r="O14"/>
  <c r="J14"/>
  <c r="K13"/>
  <c r="J13"/>
  <c r="O12"/>
  <c r="J12"/>
  <c r="S12" s="1"/>
  <c r="O10"/>
  <c r="E10"/>
  <c r="J10" s="1"/>
  <c r="O9"/>
  <c r="J9"/>
  <c r="S9" s="1"/>
  <c r="O8"/>
  <c r="J8"/>
  <c r="N7"/>
  <c r="M7"/>
  <c r="L7"/>
  <c r="K7"/>
  <c r="P6"/>
  <c r="O6"/>
  <c r="J6"/>
  <c r="O5"/>
  <c r="S5" s="1"/>
  <c r="L32" i="4"/>
  <c r="J32"/>
  <c r="F32"/>
  <c r="I32" s="1"/>
  <c r="L31"/>
  <c r="K31"/>
  <c r="G31"/>
  <c r="I31" s="1"/>
  <c r="T30"/>
  <c r="N27"/>
  <c r="M27"/>
  <c r="L27"/>
  <c r="K27"/>
  <c r="J27"/>
  <c r="F27"/>
  <c r="I27" s="1"/>
  <c r="O26"/>
  <c r="I26"/>
  <c r="O25"/>
  <c r="I25"/>
  <c r="T24"/>
  <c r="T23"/>
  <c r="M22"/>
  <c r="L22"/>
  <c r="K22"/>
  <c r="J22"/>
  <c r="F22"/>
  <c r="I22" s="1"/>
  <c r="L19"/>
  <c r="O19" s="1"/>
  <c r="I19"/>
  <c r="O18"/>
  <c r="I18"/>
  <c r="T16"/>
  <c r="T14"/>
  <c r="T12"/>
  <c r="N11"/>
  <c r="M11"/>
  <c r="L11"/>
  <c r="K11"/>
  <c r="J11"/>
  <c r="H11"/>
  <c r="G11"/>
  <c r="F11"/>
  <c r="O10"/>
  <c r="I10"/>
  <c r="O9"/>
  <c r="I9"/>
  <c r="L8"/>
  <c r="K8"/>
  <c r="J8"/>
  <c r="F8"/>
  <c r="I8" s="1"/>
  <c r="L7"/>
  <c r="K7"/>
  <c r="J7"/>
  <c r="F7"/>
  <c r="I7" s="1"/>
  <c r="L6"/>
  <c r="L5" s="1"/>
  <c r="J6"/>
  <c r="F6"/>
  <c r="N5"/>
  <c r="M5"/>
  <c r="H5"/>
  <c r="G5"/>
  <c r="O4"/>
  <c r="I4"/>
  <c r="S31" i="5" l="1"/>
  <c r="F5" i="4"/>
  <c r="O7"/>
  <c r="O8"/>
  <c r="T9"/>
  <c r="T19"/>
  <c r="J5"/>
  <c r="O6"/>
  <c r="I6"/>
  <c r="O31"/>
  <c r="T10"/>
  <c r="T18"/>
  <c r="T25"/>
  <c r="O27"/>
  <c r="T27" s="1"/>
  <c r="S18" i="5"/>
  <c r="S21"/>
  <c r="S23"/>
  <c r="S24"/>
  <c r="S16"/>
  <c r="S17"/>
  <c r="S10"/>
  <c r="S14"/>
  <c r="S25"/>
  <c r="O19"/>
  <c r="S19" s="1"/>
  <c r="S22"/>
  <c r="S6"/>
  <c r="S8"/>
  <c r="O13"/>
  <c r="S13" s="1"/>
  <c r="S30"/>
  <c r="O22" i="4"/>
  <c r="T22" s="1"/>
  <c r="T7"/>
  <c r="T8"/>
  <c r="O11"/>
  <c r="K5"/>
  <c r="T6"/>
  <c r="I11"/>
  <c r="T31"/>
  <c r="O32"/>
  <c r="T32" s="1"/>
  <c r="T26"/>
  <c r="O7" i="5"/>
  <c r="J15"/>
  <c r="S15" s="1"/>
  <c r="S27"/>
  <c r="E7"/>
  <c r="S29"/>
  <c r="I5" i="4"/>
  <c r="T4"/>
  <c r="O5" l="1"/>
  <c r="T5" s="1"/>
  <c r="T11"/>
  <c r="J7" i="5"/>
  <c r="S7" l="1"/>
  <c r="Z231" i="1" l="1"/>
  <c r="S231"/>
  <c r="O231"/>
  <c r="Z230"/>
  <c r="S230"/>
  <c r="AA230" s="1"/>
  <c r="Z228"/>
  <c r="S228"/>
  <c r="Z227"/>
  <c r="S227"/>
  <c r="Z226"/>
  <c r="S226"/>
  <c r="O226"/>
  <c r="Z225"/>
  <c r="S225"/>
  <c r="O225"/>
  <c r="Z224"/>
  <c r="S224"/>
  <c r="O224"/>
  <c r="Z223"/>
  <c r="S223"/>
  <c r="O223"/>
  <c r="Z222"/>
  <c r="S222"/>
  <c r="O222"/>
  <c r="Z221"/>
  <c r="S221"/>
  <c r="O221"/>
  <c r="Z220"/>
  <c r="S220"/>
  <c r="O220"/>
  <c r="Z219"/>
  <c r="S219"/>
  <c r="O219"/>
  <c r="Z218"/>
  <c r="S218"/>
  <c r="M218"/>
  <c r="O218" s="1"/>
  <c r="Z217"/>
  <c r="S217"/>
  <c r="O217"/>
  <c r="AA217" s="1"/>
  <c r="Z216"/>
  <c r="S216"/>
  <c r="O216"/>
  <c r="AA216" s="1"/>
  <c r="Z215"/>
  <c r="S215"/>
  <c r="O215"/>
  <c r="Z214"/>
  <c r="S214"/>
  <c r="O214"/>
  <c r="Z213"/>
  <c r="S213"/>
  <c r="O213"/>
  <c r="AA213" s="1"/>
  <c r="Z212"/>
  <c r="S212"/>
  <c r="O212"/>
  <c r="AA212" s="1"/>
  <c r="Z211"/>
  <c r="S211"/>
  <c r="O211"/>
  <c r="Z210"/>
  <c r="S210"/>
  <c r="O210"/>
  <c r="Z209"/>
  <c r="S209"/>
  <c r="O209"/>
  <c r="AA209" s="1"/>
  <c r="Z208"/>
  <c r="O208"/>
  <c r="AA208" s="1"/>
  <c r="Z207"/>
  <c r="S207"/>
  <c r="AA207" s="1"/>
  <c r="O207"/>
  <c r="Z206"/>
  <c r="S206"/>
  <c r="O206"/>
  <c r="Z205"/>
  <c r="S205"/>
  <c r="O205"/>
  <c r="Z204"/>
  <c r="S204"/>
  <c r="O204"/>
  <c r="O203"/>
  <c r="AA203" s="1"/>
  <c r="O202"/>
  <c r="AA202" s="1"/>
  <c r="Z201"/>
  <c r="S201"/>
  <c r="AA201" s="1"/>
  <c r="O201"/>
  <c r="Z200"/>
  <c r="S200"/>
  <c r="O200"/>
  <c r="Z199"/>
  <c r="S199"/>
  <c r="O199"/>
  <c r="Z198"/>
  <c r="S198"/>
  <c r="O198"/>
  <c r="Z197"/>
  <c r="S197"/>
  <c r="AA197" s="1"/>
  <c r="O197"/>
  <c r="Z196"/>
  <c r="S196"/>
  <c r="O196"/>
  <c r="Z195"/>
  <c r="S195"/>
  <c r="O195"/>
  <c r="Z194"/>
  <c r="S194"/>
  <c r="O194"/>
  <c r="Z193"/>
  <c r="S193"/>
  <c r="AA193" s="1"/>
  <c r="O193"/>
  <c r="Z192"/>
  <c r="S192"/>
  <c r="O192"/>
  <c r="Z191"/>
  <c r="S191"/>
  <c r="O191"/>
  <c r="Z190"/>
  <c r="S190"/>
  <c r="O190"/>
  <c r="Z189"/>
  <c r="S189"/>
  <c r="O189"/>
  <c r="Z188"/>
  <c r="S188"/>
  <c r="O188"/>
  <c r="AA188" s="1"/>
  <c r="Z187"/>
  <c r="S187"/>
  <c r="O187"/>
  <c r="Z186"/>
  <c r="S186"/>
  <c r="O186"/>
  <c r="Z185"/>
  <c r="S185"/>
  <c r="O185"/>
  <c r="Z184"/>
  <c r="S184"/>
  <c r="O184"/>
  <c r="AA184" s="1"/>
  <c r="Z183"/>
  <c r="S183"/>
  <c r="O183"/>
  <c r="Z182"/>
  <c r="S182"/>
  <c r="O182"/>
  <c r="Z181"/>
  <c r="S181"/>
  <c r="O181"/>
  <c r="Z180"/>
  <c r="S180"/>
  <c r="O180"/>
  <c r="Z179"/>
  <c r="S179"/>
  <c r="O179"/>
  <c r="Z178"/>
  <c r="S178"/>
  <c r="O178"/>
  <c r="Z177"/>
  <c r="S177"/>
  <c r="O177"/>
  <c r="Z176"/>
  <c r="S176"/>
  <c r="O176"/>
  <c r="Z175"/>
  <c r="S175"/>
  <c r="O175"/>
  <c r="O174"/>
  <c r="AA174" s="1"/>
  <c r="Z173"/>
  <c r="S173"/>
  <c r="O173"/>
  <c r="Z172"/>
  <c r="S172"/>
  <c r="O172"/>
  <c r="Z171"/>
  <c r="S171"/>
  <c r="O171"/>
  <c r="Z170"/>
  <c r="S170"/>
  <c r="O170"/>
  <c r="AA170" s="1"/>
  <c r="Z169"/>
  <c r="S169"/>
  <c r="O169"/>
  <c r="AA169" s="1"/>
  <c r="Z168"/>
  <c r="S168"/>
  <c r="O168"/>
  <c r="AA168" s="1"/>
  <c r="Z167"/>
  <c r="S167"/>
  <c r="O167"/>
  <c r="AA167" s="1"/>
  <c r="Z166"/>
  <c r="S166"/>
  <c r="O166"/>
  <c r="AA166" s="1"/>
  <c r="Z165"/>
  <c r="S165"/>
  <c r="O165"/>
  <c r="AA165" s="1"/>
  <c r="Z164"/>
  <c r="O164"/>
  <c r="AA164" s="1"/>
  <c r="Z163"/>
  <c r="S163"/>
  <c r="O163"/>
  <c r="Z162"/>
  <c r="S162"/>
  <c r="O162"/>
  <c r="Z161"/>
  <c r="S161"/>
  <c r="O161"/>
  <c r="Z160"/>
  <c r="S160"/>
  <c r="O160"/>
  <c r="Z159"/>
  <c r="S159"/>
  <c r="O159"/>
  <c r="Z158"/>
  <c r="S158"/>
  <c r="O158"/>
  <c r="Z157"/>
  <c r="S157"/>
  <c r="O157"/>
  <c r="Z156"/>
  <c r="O156"/>
  <c r="AA156" s="1"/>
  <c r="Z155"/>
  <c r="S155"/>
  <c r="O155"/>
  <c r="Z154"/>
  <c r="S154"/>
  <c r="O154"/>
  <c r="Z153"/>
  <c r="S153"/>
  <c r="O153"/>
  <c r="AA159" l="1"/>
  <c r="AA163"/>
  <c r="AA171"/>
  <c r="AA173"/>
  <c r="AA175"/>
  <c r="AA179"/>
  <c r="AA183"/>
  <c r="AA187"/>
  <c r="AA191"/>
  <c r="AA231"/>
  <c r="AA172"/>
  <c r="AA222"/>
  <c r="AA192"/>
  <c r="AA196"/>
  <c r="AA200"/>
  <c r="AA206"/>
  <c r="AA221"/>
  <c r="AA225"/>
  <c r="AA160"/>
  <c r="AA176"/>
  <c r="AA180"/>
  <c r="AA226"/>
  <c r="AA154"/>
  <c r="AA157"/>
  <c r="AA161"/>
  <c r="AA177"/>
  <c r="AA181"/>
  <c r="AA185"/>
  <c r="AA189"/>
  <c r="AA194"/>
  <c r="AA198"/>
  <c r="AA204"/>
  <c r="AA210"/>
  <c r="AA214"/>
  <c r="AA218"/>
  <c r="AA219"/>
  <c r="AA223"/>
  <c r="AA227"/>
  <c r="AA153"/>
  <c r="AA155"/>
  <c r="AA158"/>
  <c r="AA162"/>
  <c r="AA178"/>
  <c r="AA182"/>
  <c r="AA186"/>
  <c r="AA190"/>
  <c r="AA195"/>
  <c r="AA199"/>
  <c r="AA205"/>
  <c r="AA211"/>
  <c r="AA215"/>
  <c r="AA220"/>
  <c r="AA224"/>
  <c r="AA228"/>
  <c r="Z152" l="1"/>
  <c r="O152"/>
  <c r="V151"/>
  <c r="T151"/>
  <c r="H151"/>
  <c r="O151" s="1"/>
  <c r="Z150"/>
  <c r="O150"/>
  <c r="Z149"/>
  <c r="O149"/>
  <c r="Z148"/>
  <c r="O148"/>
  <c r="Z147"/>
  <c r="O147"/>
  <c r="Z146"/>
  <c r="O146"/>
  <c r="U145"/>
  <c r="T145"/>
  <c r="H145"/>
  <c r="O145" s="1"/>
  <c r="U144"/>
  <c r="T144"/>
  <c r="H144"/>
  <c r="O144" s="1"/>
  <c r="U143"/>
  <c r="Z143" s="1"/>
  <c r="H143"/>
  <c r="O143" s="1"/>
  <c r="Z142"/>
  <c r="H142"/>
  <c r="O142" s="1"/>
  <c r="T141"/>
  <c r="Z141" s="1"/>
  <c r="H141"/>
  <c r="O141" s="1"/>
  <c r="Z140"/>
  <c r="O140"/>
  <c r="Z139"/>
  <c r="AA139" s="1"/>
  <c r="O139"/>
  <c r="Z138"/>
  <c r="O138"/>
  <c r="Z137"/>
  <c r="O137"/>
  <c r="T136"/>
  <c r="Z136" s="1"/>
  <c r="O136"/>
  <c r="V135"/>
  <c r="Z135" s="1"/>
  <c r="O135"/>
  <c r="V134"/>
  <c r="U134"/>
  <c r="T134"/>
  <c r="O134"/>
  <c r="Z133"/>
  <c r="O133"/>
  <c r="Z132"/>
  <c r="O132"/>
  <c r="Z131"/>
  <c r="S131"/>
  <c r="O131"/>
  <c r="Z130"/>
  <c r="S130"/>
  <c r="O130"/>
  <c r="Z129"/>
  <c r="S129"/>
  <c r="O129"/>
  <c r="Z128"/>
  <c r="S128"/>
  <c r="O128"/>
  <c r="Z127"/>
  <c r="S127"/>
  <c r="O127"/>
  <c r="Z126"/>
  <c r="S126"/>
  <c r="O126"/>
  <c r="Z125"/>
  <c r="S125"/>
  <c r="O125"/>
  <c r="Z124"/>
  <c r="S124"/>
  <c r="O124"/>
  <c r="Z123"/>
  <c r="S123"/>
  <c r="O123"/>
  <c r="Z122"/>
  <c r="S122"/>
  <c r="O122"/>
  <c r="Z121"/>
  <c r="S121"/>
  <c r="O121"/>
  <c r="Z120"/>
  <c r="S120"/>
  <c r="O120"/>
  <c r="Z119"/>
  <c r="S119"/>
  <c r="O119"/>
  <c r="Z118"/>
  <c r="S118"/>
  <c r="O118"/>
  <c r="Z117"/>
  <c r="O117"/>
  <c r="Z116"/>
  <c r="S116"/>
  <c r="O116"/>
  <c r="Z115"/>
  <c r="S115"/>
  <c r="O115"/>
  <c r="Z114"/>
  <c r="S114"/>
  <c r="O114"/>
  <c r="Z113"/>
  <c r="S113"/>
  <c r="O113"/>
  <c r="Z112"/>
  <c r="S112"/>
  <c r="O112"/>
  <c r="Z111"/>
  <c r="O111"/>
  <c r="Z110"/>
  <c r="O110"/>
  <c r="Z109"/>
  <c r="S109"/>
  <c r="O109"/>
  <c r="Z108"/>
  <c r="S108"/>
  <c r="O108"/>
  <c r="Z107"/>
  <c r="S107"/>
  <c r="O107"/>
  <c r="Z106"/>
  <c r="S106"/>
  <c r="O106"/>
  <c r="Z105"/>
  <c r="S105"/>
  <c r="O105"/>
  <c r="Z104"/>
  <c r="S104"/>
  <c r="O104"/>
  <c r="Z103"/>
  <c r="S103"/>
  <c r="O103"/>
  <c r="Z102"/>
  <c r="S102"/>
  <c r="O102"/>
  <c r="Z101"/>
  <c r="S101"/>
  <c r="O101"/>
  <c r="Z100"/>
  <c r="S100"/>
  <c r="O100"/>
  <c r="Z99"/>
  <c r="S99"/>
  <c r="O99"/>
  <c r="Z98"/>
  <c r="S98"/>
  <c r="O98"/>
  <c r="V97"/>
  <c r="Z97" s="1"/>
  <c r="S97"/>
  <c r="O97"/>
  <c r="Z96"/>
  <c r="S96"/>
  <c r="O96"/>
  <c r="Z95"/>
  <c r="S95"/>
  <c r="O95"/>
  <c r="Z94"/>
  <c r="S94"/>
  <c r="O94"/>
  <c r="Z93"/>
  <c r="S93"/>
  <c r="O93"/>
  <c r="Z92"/>
  <c r="S92"/>
  <c r="O92"/>
  <c r="Z91"/>
  <c r="S91"/>
  <c r="O91"/>
  <c r="Z90"/>
  <c r="S90"/>
  <c r="O90"/>
  <c r="Z89"/>
  <c r="S89"/>
  <c r="O89"/>
  <c r="Z88"/>
  <c r="S88"/>
  <c r="O88"/>
  <c r="Z87"/>
  <c r="S87"/>
  <c r="O87"/>
  <c r="Z86"/>
  <c r="S86"/>
  <c r="O86"/>
  <c r="Z85"/>
  <c r="S85"/>
  <c r="O85"/>
  <c r="Z84"/>
  <c r="S84"/>
  <c r="O84"/>
  <c r="Z83"/>
  <c r="S83"/>
  <c r="O83"/>
  <c r="Z82"/>
  <c r="S82"/>
  <c r="O82"/>
  <c r="Z81"/>
  <c r="S81"/>
  <c r="O81"/>
  <c r="Z80"/>
  <c r="S80"/>
  <c r="O80"/>
  <c r="Z79"/>
  <c r="S79"/>
  <c r="O79"/>
  <c r="Z78"/>
  <c r="S78"/>
  <c r="O78"/>
  <c r="Z77"/>
  <c r="O77"/>
  <c r="Z76"/>
  <c r="O76"/>
  <c r="Z75"/>
  <c r="O75"/>
  <c r="Z74"/>
  <c r="O74"/>
  <c r="Z73"/>
  <c r="O73"/>
  <c r="Z72"/>
  <c r="O72"/>
  <c r="T71"/>
  <c r="Z71" s="1"/>
  <c r="H71"/>
  <c r="O71" s="1"/>
  <c r="Z70"/>
  <c r="S70"/>
  <c r="O70"/>
  <c r="Z69"/>
  <c r="O69"/>
  <c r="Z68"/>
  <c r="S68"/>
  <c r="I68"/>
  <c r="O68" s="1"/>
  <c r="Z67"/>
  <c r="S67"/>
  <c r="O67"/>
  <c r="Z66"/>
  <c r="S66"/>
  <c r="J66"/>
  <c r="O66" s="1"/>
  <c r="Z65"/>
  <c r="O65"/>
  <c r="Z64"/>
  <c r="O64"/>
  <c r="Z63"/>
  <c r="O63"/>
  <c r="Z62"/>
  <c r="O62"/>
  <c r="Z61"/>
  <c r="S61"/>
  <c r="O61"/>
  <c r="V60"/>
  <c r="Z60" s="1"/>
  <c r="S60"/>
  <c r="O60"/>
  <c r="Z59"/>
  <c r="S59"/>
  <c r="O59"/>
  <c r="Z58"/>
  <c r="S58"/>
  <c r="O58"/>
  <c r="Z57"/>
  <c r="S57"/>
  <c r="O57"/>
  <c r="Z56"/>
  <c r="S56"/>
  <c r="O56"/>
  <c r="Z55"/>
  <c r="S55"/>
  <c r="O55"/>
  <c r="Z54"/>
  <c r="S54"/>
  <c r="O54"/>
  <c r="Z53"/>
  <c r="O53"/>
  <c r="Z52"/>
  <c r="S52"/>
  <c r="O52"/>
  <c r="Z51"/>
  <c r="S51"/>
  <c r="O51"/>
  <c r="Z50"/>
  <c r="S50"/>
  <c r="O50"/>
  <c r="Z49"/>
  <c r="S49"/>
  <c r="O49"/>
  <c r="Z48"/>
  <c r="S48"/>
  <c r="O48"/>
  <c r="Z47"/>
  <c r="S47"/>
  <c r="O47"/>
  <c r="Z46"/>
  <c r="S46"/>
  <c r="O46"/>
  <c r="Z45"/>
  <c r="S45"/>
  <c r="O45"/>
  <c r="T44"/>
  <c r="Z44" s="1"/>
  <c r="S44"/>
  <c r="O44"/>
  <c r="Z43"/>
  <c r="S43"/>
  <c r="O43"/>
  <c r="Z42"/>
  <c r="S42"/>
  <c r="O42"/>
  <c r="Z41"/>
  <c r="S41"/>
  <c r="O41"/>
  <c r="Z40"/>
  <c r="S40"/>
  <c r="O40"/>
  <c r="Z39"/>
  <c r="S39"/>
  <c r="O39"/>
  <c r="Z38"/>
  <c r="S38"/>
  <c r="O38"/>
  <c r="Z37"/>
  <c r="S37"/>
  <c r="O37"/>
  <c r="Z36"/>
  <c r="S36"/>
  <c r="O36"/>
  <c r="Z35"/>
  <c r="S35"/>
  <c r="O35"/>
  <c r="Z34"/>
  <c r="S34"/>
  <c r="O34"/>
  <c r="Z33"/>
  <c r="S33"/>
  <c r="O33"/>
  <c r="Z32"/>
  <c r="S32"/>
  <c r="O32"/>
  <c r="Z31"/>
  <c r="S31"/>
  <c r="O31"/>
  <c r="Z30"/>
  <c r="S30"/>
  <c r="O30"/>
  <c r="Z29"/>
  <c r="S29"/>
  <c r="O29"/>
  <c r="Z28"/>
  <c r="S28"/>
  <c r="O28"/>
  <c r="Z27"/>
  <c r="S27"/>
  <c r="O27"/>
  <c r="Z26"/>
  <c r="S26"/>
  <c r="O26"/>
  <c r="Z25"/>
  <c r="S25"/>
  <c r="O25"/>
  <c r="Z24"/>
  <c r="S24"/>
  <c r="O24"/>
  <c r="Z23"/>
  <c r="S23"/>
  <c r="O23"/>
  <c r="Z22"/>
  <c r="S22"/>
  <c r="O22"/>
  <c r="Z21"/>
  <c r="S21"/>
  <c r="O21"/>
  <c r="Z20"/>
  <c r="S20"/>
  <c r="O20"/>
  <c r="Z19"/>
  <c r="S19"/>
  <c r="O19"/>
  <c r="Z18"/>
  <c r="S18"/>
  <c r="O18"/>
  <c r="Z17"/>
  <c r="S17"/>
  <c r="O17"/>
  <c r="Z16"/>
  <c r="S16"/>
  <c r="O16"/>
  <c r="Z15"/>
  <c r="S15"/>
  <c r="O15"/>
  <c r="Z14"/>
  <c r="S14"/>
  <c r="O14"/>
  <c r="Z13"/>
  <c r="S13"/>
  <c r="O13"/>
  <c r="Z12"/>
  <c r="S12"/>
  <c r="O12"/>
  <c r="Z11"/>
  <c r="S11"/>
  <c r="O11"/>
  <c r="Z10"/>
  <c r="S10"/>
  <c r="O10"/>
  <c r="Z9"/>
  <c r="S9"/>
  <c r="O9"/>
  <c r="Z8"/>
  <c r="S8"/>
  <c r="O8"/>
  <c r="Z7"/>
  <c r="S7"/>
  <c r="O7"/>
  <c r="Z6"/>
  <c r="S6"/>
  <c r="O6"/>
  <c r="Z5"/>
  <c r="S5"/>
  <c r="O5"/>
  <c r="Z4"/>
  <c r="S4"/>
  <c r="O4"/>
  <c r="AA63" l="1"/>
  <c r="AA77"/>
  <c r="AA81"/>
  <c r="AA101"/>
  <c r="AA69"/>
  <c r="AA95"/>
  <c r="AA133"/>
  <c r="AA72"/>
  <c r="AA80"/>
  <c r="AA84"/>
  <c r="AA88"/>
  <c r="AA100"/>
  <c r="AA121"/>
  <c r="AA125"/>
  <c r="AA129"/>
  <c r="AA110"/>
  <c r="AA7"/>
  <c r="AA11"/>
  <c r="AA15"/>
  <c r="AA19"/>
  <c r="AA64"/>
  <c r="Z144"/>
  <c r="AA144" s="1"/>
  <c r="AA32"/>
  <c r="AA44"/>
  <c r="AA57"/>
  <c r="AA61"/>
  <c r="AA137"/>
  <c r="AA142"/>
  <c r="Z145"/>
  <c r="AA145" s="1"/>
  <c r="AA149"/>
  <c r="AA28"/>
  <c r="AA40"/>
  <c r="AA47"/>
  <c r="AA66"/>
  <c r="AA117"/>
  <c r="AA138"/>
  <c r="AA140"/>
  <c r="AA152"/>
  <c r="AA106"/>
  <c r="AA71"/>
  <c r="AA85"/>
  <c r="AA118"/>
  <c r="AA122"/>
  <c r="AA12"/>
  <c r="AA33"/>
  <c r="AA41"/>
  <c r="AA51"/>
  <c r="AA13"/>
  <c r="AA34"/>
  <c r="AA42"/>
  <c r="AA65"/>
  <c r="AA76"/>
  <c r="AA82"/>
  <c r="AA86"/>
  <c r="AA98"/>
  <c r="AA102"/>
  <c r="AA112"/>
  <c r="AA116"/>
  <c r="AA119"/>
  <c r="AA123"/>
  <c r="AA146"/>
  <c r="AA148"/>
  <c r="AA150"/>
  <c r="AA62"/>
  <c r="AA14"/>
  <c r="AA23"/>
  <c r="AA27"/>
  <c r="AA31"/>
  <c r="AA35"/>
  <c r="AA43"/>
  <c r="AA56"/>
  <c r="AA58"/>
  <c r="AA87"/>
  <c r="AA99"/>
  <c r="AA111"/>
  <c r="AA113"/>
  <c r="AA120"/>
  <c r="AA124"/>
  <c r="Z134"/>
  <c r="AA134" s="1"/>
  <c r="AA26"/>
  <c r="AA52"/>
  <c r="AA73"/>
  <c r="AA83"/>
  <c r="AA8"/>
  <c r="AA10"/>
  <c r="AA25"/>
  <c r="AA30"/>
  <c r="AA38"/>
  <c r="AA53"/>
  <c r="AA5"/>
  <c r="AA6"/>
  <c r="AA20"/>
  <c r="AA21"/>
  <c r="AA22"/>
  <c r="AA48"/>
  <c r="AA49"/>
  <c r="AA50"/>
  <c r="AA54"/>
  <c r="AA55"/>
  <c r="AA59"/>
  <c r="AA60"/>
  <c r="AA74"/>
  <c r="AA78"/>
  <c r="AA79"/>
  <c r="AA96"/>
  <c r="AA97"/>
  <c r="AA107"/>
  <c r="AA108"/>
  <c r="AA109"/>
  <c r="AA115"/>
  <c r="AA130"/>
  <c r="AA131"/>
  <c r="AA132"/>
  <c r="AA135"/>
  <c r="AA141"/>
  <c r="AA143"/>
  <c r="AA147"/>
  <c r="Z151"/>
  <c r="AA9"/>
  <c r="AA24"/>
  <c r="AA29"/>
  <c r="AA39"/>
  <c r="AA16"/>
  <c r="AA17"/>
  <c r="AA18"/>
  <c r="AA36"/>
  <c r="AA37"/>
  <c r="AA45"/>
  <c r="AA46"/>
  <c r="AA67"/>
  <c r="AA68"/>
  <c r="AA70"/>
  <c r="AA75"/>
  <c r="AA89"/>
  <c r="AA90"/>
  <c r="AA91"/>
  <c r="AA92"/>
  <c r="AA93"/>
  <c r="AA94"/>
  <c r="AA103"/>
  <c r="AA104"/>
  <c r="AA105"/>
  <c r="AA114"/>
  <c r="AA126"/>
  <c r="AA127"/>
  <c r="AA128"/>
  <c r="AA136"/>
  <c r="AA151"/>
  <c r="AA4"/>
</calcChain>
</file>

<file path=xl/comments1.xml><?xml version="1.0" encoding="utf-8"?>
<comments xmlns="http://schemas.openxmlformats.org/spreadsheetml/2006/main">
  <authors>
    <author>sandra.lopez</author>
  </authors>
  <commentList>
    <comment ref="G106" authorId="0">
      <text>
        <r>
          <rPr>
            <sz val="9"/>
            <color indexed="81"/>
            <rFont val="Tahoma"/>
            <family val="2"/>
          </rPr>
          <t xml:space="preserve">Cada uno contiene: 1 frasco de alcohol 900, 1 de agua oxigenada, 20 sobres de gasa, 1 bolsa de algodón, 10 curas, 1 rollo CB, 10 acetaminofen, 8 sudagrip antigripal, 10 ibuprofeno, 8 baytalcid, 1 alcohol 90x240, 20 sobres de gasa esteril, </t>
        </r>
      </text>
    </comment>
  </commentList>
</comments>
</file>

<file path=xl/comments2.xml><?xml version="1.0" encoding="utf-8"?>
<comments xmlns="http://schemas.openxmlformats.org/spreadsheetml/2006/main">
  <authors>
    <author>sandra.lopez</author>
  </authors>
  <commentList>
    <comment ref="E10" authorId="0">
      <text>
        <r>
          <rPr>
            <sz val="9"/>
            <color indexed="81"/>
            <rFont val="Tahoma"/>
            <family val="2"/>
          </rPr>
          <t xml:space="preserve">9 de julio se incremento monto en $135.35 según modificativa 1 al contrato, moto de bomberos.
</t>
        </r>
      </text>
    </comment>
  </commentList>
</comments>
</file>

<file path=xl/sharedStrings.xml><?xml version="1.0" encoding="utf-8"?>
<sst xmlns="http://schemas.openxmlformats.org/spreadsheetml/2006/main" count="1324" uniqueCount="1000">
  <si>
    <t>No. REQ.</t>
  </si>
  <si>
    <t>UP/LT</t>
  </si>
  <si>
    <t>ORDEN No.</t>
  </si>
  <si>
    <t>FECHA</t>
  </si>
  <si>
    <t>SUMINISTRANTE</t>
  </si>
  <si>
    <t>DESCRIPCION Y CANTIDAD DEL PRODUCTO</t>
  </si>
  <si>
    <t>FONDOS DEL PRESUPUESTO GENERAL</t>
  </si>
  <si>
    <t>TOTAL GOES</t>
  </si>
  <si>
    <t>DONACIONES</t>
  </si>
  <si>
    <t>TOTAL DONACIONES</t>
  </si>
  <si>
    <t>FONDO DE ACTIVIDADES ESPECIALES</t>
  </si>
  <si>
    <t xml:space="preserve">TOTAL FAE </t>
  </si>
  <si>
    <t>TOTAL GENERAL ORDEN</t>
  </si>
  <si>
    <t>UP-01</t>
  </si>
  <si>
    <t>UP-02</t>
  </si>
  <si>
    <t>UP-03</t>
  </si>
  <si>
    <t>CORREOS          $</t>
  </si>
  <si>
    <t>IMPRENTA            $</t>
  </si>
  <si>
    <t>CBES                $</t>
  </si>
  <si>
    <t>Cts. de Gobierno</t>
  </si>
  <si>
    <t>ONG'S              $</t>
  </si>
  <si>
    <t>GOES-8106             $</t>
  </si>
  <si>
    <t>Infraestructura</t>
  </si>
  <si>
    <t>Comunicación</t>
  </si>
  <si>
    <t>Administración</t>
  </si>
  <si>
    <t>Informática</t>
  </si>
  <si>
    <t>R. H.</t>
  </si>
  <si>
    <t>0202</t>
  </si>
  <si>
    <t>0301</t>
  </si>
  <si>
    <t>024</t>
  </si>
  <si>
    <t>0102</t>
  </si>
  <si>
    <t>10807</t>
  </si>
  <si>
    <t>Servicios Múltiples de El Salvador, S.A. de C.V. (SEMU, S.A. DE C.V.)</t>
  </si>
  <si>
    <t>Servicio de recolección y transportación de desechos solidos para la torre de Gobernación, a paertir del 6 de enero al 31 de dicl 2014.</t>
  </si>
  <si>
    <t>003</t>
  </si>
  <si>
    <t>8101</t>
  </si>
  <si>
    <t>03152</t>
  </si>
  <si>
    <t>GBM de El Salvador, S.A. de C.V.</t>
  </si>
  <si>
    <t>Servicio de impresión, ensobrado y/o empaqueado y clasificación de documentos varios p/Coprreos. Del 6 de enero al 31/12/2014.</t>
  </si>
  <si>
    <t>012</t>
  </si>
  <si>
    <t>8102, 8103</t>
  </si>
  <si>
    <t>10806</t>
  </si>
  <si>
    <t>Servicios Salvadoreños de Protección, S.A. de C.V. (SERSAPROSA)</t>
  </si>
  <si>
    <t>Servicio de traslado de valores y remesas de las oficinas de Imprenta Nacional y Bomberos al banco. Del 6 de enero al 31/12/2014.</t>
  </si>
  <si>
    <t>023</t>
  </si>
  <si>
    <t>10808</t>
  </si>
  <si>
    <t>Editorial Altamirano Madriz, S.A. de C.V.</t>
  </si>
  <si>
    <t>Servcicio de suscripción anual a los periódicos El Diario de Hoy, 28 ejemplares y Mas-5 ejemplares.</t>
  </si>
  <si>
    <t>10809</t>
  </si>
  <si>
    <t>Dutriz Hermanos, S.A. de C.V.</t>
  </si>
  <si>
    <t>Servcicio de suscripción anual a los periódicos La Prensa Grafica, 28 ejemplares y Mi Chero-1jemplar</t>
  </si>
  <si>
    <t>10810</t>
  </si>
  <si>
    <t>Diario Colatino, de R.L.</t>
  </si>
  <si>
    <t>Servcicio de suscripción anual al periódico Co Latino, 9 ejemplares</t>
  </si>
  <si>
    <t>0104</t>
  </si>
  <si>
    <t>10811</t>
  </si>
  <si>
    <t>Editora El Mundo, S.A.</t>
  </si>
  <si>
    <t>Servcicio de suscripción anual al periódio MAS, 11 ejemplares</t>
  </si>
  <si>
    <t>051</t>
  </si>
  <si>
    <t>8103</t>
  </si>
  <si>
    <t>10820</t>
  </si>
  <si>
    <t>Premia, S.A. de C.V.</t>
  </si>
  <si>
    <t>Adquisición de 2 medallas doradas, 4 planeadas y 33 de bronce p/premiar a Bomberos.</t>
  </si>
  <si>
    <t>033</t>
  </si>
  <si>
    <t>10812</t>
  </si>
  <si>
    <t>Publicación de resultado de cuatro procesos de licitación, en Diario Latino.</t>
  </si>
  <si>
    <t>034</t>
  </si>
  <si>
    <t>10813</t>
  </si>
  <si>
    <t>Publicación venta de bases del procesos Cafta/AAUE-CA-MG-03/2004, en El Diario de Hoy</t>
  </si>
  <si>
    <t>041</t>
  </si>
  <si>
    <t>10814</t>
  </si>
  <si>
    <t>Publicación de adjudicación del proceso CAFTA LA-MG-14/2013, en el Colatino.</t>
  </si>
  <si>
    <t>050</t>
  </si>
  <si>
    <t>10816</t>
  </si>
  <si>
    <t>Publicación venta de bases de los procesos CAFTA-LA-01/2014 t CAFTA/AAUE-CA-MG-04/2014, EN La prensa Grafica.</t>
  </si>
  <si>
    <t>10815</t>
  </si>
  <si>
    <t>Publicación venta de bases de los procesos CAFTA-LA-01/2014 t CAFTA/AAUE-CA-MG-04/2014, en El Diario de Hoy.</t>
  </si>
  <si>
    <t>036</t>
  </si>
  <si>
    <t>03154</t>
  </si>
  <si>
    <t>Fredy Noe Granados Rivera (Ferretería La Comercial)</t>
  </si>
  <si>
    <t>Adquisición de 16 cajas de ojetes metálicos No.18, niquelados ó dorados, redondos (caja de 5000 unidades)</t>
  </si>
  <si>
    <t>043</t>
  </si>
  <si>
    <t>8102</t>
  </si>
  <si>
    <t>01749</t>
  </si>
  <si>
    <t>José Humberto Sorto Romero</t>
  </si>
  <si>
    <t>Servicio de barnizado ultra violeta para trabajos de producción de Imprenta Nacional.</t>
  </si>
  <si>
    <t>065</t>
  </si>
  <si>
    <t>10825</t>
  </si>
  <si>
    <t>Daniel Omar Henríquez Mozo (Taller Automotriz Henríquez)</t>
  </si>
  <si>
    <t>Servicio de mantenimiento preventivo y correctivo de 16 vehículos livianos del MIGOB.</t>
  </si>
  <si>
    <t>049</t>
  </si>
  <si>
    <t>10821</t>
  </si>
  <si>
    <t>Distribuidora Axben, S.A. de C.V.</t>
  </si>
  <si>
    <t>Refrescos instantaneos, aceite para consumo, mostaza, etc. P/preparar alimentos del personal de operativo de Bomberos.</t>
  </si>
  <si>
    <t>10822</t>
  </si>
  <si>
    <t>José Alejandro Bautista Yan (Distribuidora L Y)</t>
  </si>
  <si>
    <t>Frijol de seda, chiles verdes, consome, harina de maíz, etc. P/preparar alimentos del personal de operativo de Bomberos.</t>
  </si>
  <si>
    <t>10823</t>
  </si>
  <si>
    <t>María Antonia Henríquez Sibrian (Salinera San Jorge)</t>
  </si>
  <si>
    <t>Papas, cebollas, azúcar, sal, carne, etc. P/preparar alimentos del personal de operativo de Bomberos.</t>
  </si>
  <si>
    <t>035</t>
  </si>
  <si>
    <t>03153</t>
  </si>
  <si>
    <t>Supliservicios, S.A. de C.V.</t>
  </si>
  <si>
    <t>Adquisición de 212,000 precintos plásticos, a base de polietileno, tipo bandas ajustables.</t>
  </si>
  <si>
    <t>048</t>
  </si>
  <si>
    <t>01751</t>
  </si>
  <si>
    <t>Servicios Artes Graficas, S.A. (SERVIGRAF, S.A.)</t>
  </si>
  <si>
    <t>Elaboración de pieza rueda libre para tintero, máquina Sor-M2, Heildelberg, Producción Imprenta</t>
  </si>
  <si>
    <t>052</t>
  </si>
  <si>
    <t>10827</t>
  </si>
  <si>
    <t>Laboratorios Vijosa, S.A. de C.V.</t>
  </si>
  <si>
    <t>Adquisición de Ampollas de doceplex, diclofenac sódico, mucobroxol, etc. p/clínica de Bomberos.</t>
  </si>
  <si>
    <t>10828</t>
  </si>
  <si>
    <t>Activa, S.A. de C.V.</t>
  </si>
  <si>
    <t>Adquisición de acetaminofen, diclofenac, secnidazaol, etc. p/clínica de Bomberos.</t>
  </si>
  <si>
    <t>10829</t>
  </si>
  <si>
    <t>Grupo Paill, S.A. de C.V.</t>
  </si>
  <si>
    <t>Adquisición de Iris torra, anaflat, diclofenac, enalapril, etc. p/clínica de Bomberos.</t>
  </si>
  <si>
    <t>058</t>
  </si>
  <si>
    <t>8104</t>
  </si>
  <si>
    <t>00106</t>
  </si>
  <si>
    <t>Suriano Siu, S.A. de C.V.</t>
  </si>
  <si>
    <t>Suministro de materiales de construcción y de ferretería p/reparaciones en diferentes centros de Gobierno.</t>
  </si>
  <si>
    <t>038</t>
  </si>
  <si>
    <t>03155</t>
  </si>
  <si>
    <t>Oscar Alfredo Membreño Torres (Soluciones Integrales de Codificación)</t>
  </si>
  <si>
    <t>Adquisición de 46 rollos de viñetas adhesivas 4x4, p/impresión térmica.  Rollo de 1000 unidades)</t>
  </si>
  <si>
    <t>017</t>
  </si>
  <si>
    <t>10826</t>
  </si>
  <si>
    <t>Corporación HR, S.A. de C.V.</t>
  </si>
  <si>
    <t>Servicio de recolección, transporte y tratamiento y deposición final de desechos sólidos bioinfecciosos de las clínicas. Hasta el 31/12/2014.</t>
  </si>
  <si>
    <t>055</t>
  </si>
  <si>
    <t>03158</t>
  </si>
  <si>
    <t>Innova Inversiones, S.A. de C.V.</t>
  </si>
  <si>
    <t>Adquisición de 166 chalecos reflectivos, color naranja con dos franjas verticales amarillas p/protección del personal.</t>
  </si>
  <si>
    <t>056</t>
  </si>
  <si>
    <t>03157</t>
  </si>
  <si>
    <t>Oxigeno y Gases de El Salvador, S.A. de C.V.</t>
  </si>
  <si>
    <t>Adquisición de 535 pares de zapatos p/personal masculino y 28 de botas. Empleados de Correos.</t>
  </si>
  <si>
    <t>057</t>
  </si>
  <si>
    <t>03156</t>
  </si>
  <si>
    <t>Adquisición de 328 maletines impermeables grandes y resistentes p/carteros.</t>
  </si>
  <si>
    <t>044</t>
  </si>
  <si>
    <t>01752</t>
  </si>
  <si>
    <t>Carlos Ernesto Mejía Rivas (Servicios Técnicos Diversos)</t>
  </si>
  <si>
    <t>Servicio de mantenimiento y limpieza de equipo de las oficinas de Imprenta. (máquinas de escribir, fax, telefax. Contómetros).</t>
  </si>
  <si>
    <t>062</t>
  </si>
  <si>
    <t>0102, 8101</t>
  </si>
  <si>
    <t>10834</t>
  </si>
  <si>
    <t>Luis Alonso Ramírez Chicas (Distribución y Servicios Múltiples)</t>
  </si>
  <si>
    <t>Servicio de limpieza y purificación de cisterna de MIGOB y Correos, al 3112/2014</t>
  </si>
  <si>
    <t>071</t>
  </si>
  <si>
    <t>10841</t>
  </si>
  <si>
    <t>PBS El Salvador, S.A. de C.V.</t>
  </si>
  <si>
    <t>Suministro e instalación de licencias antivirus Eset End Point Security, para MIGOB al 31 de dic. 2014</t>
  </si>
  <si>
    <t>072</t>
  </si>
  <si>
    <t>10843</t>
  </si>
  <si>
    <t>Adquisición de materiales de construcción para dar mantenimiento a los Centros de Gobierno de San Miguel y Chalatenango.</t>
  </si>
  <si>
    <t>083</t>
  </si>
  <si>
    <t>10845</t>
  </si>
  <si>
    <t>Construmarket, S.A. de C.V.</t>
  </si>
  <si>
    <t>Adquisición de 10 sillas ejecutivas, cuero sintético, para oficina de Desarrollo Tecnológico.</t>
  </si>
  <si>
    <t>063</t>
  </si>
  <si>
    <t>10844</t>
  </si>
  <si>
    <t>Carlos Lucien Meyer Panigot</t>
  </si>
  <si>
    <t>Adquisición de piezas de mano, micromotor de baja  velocidad y turbina para pieza de mano, clínica odontológica de Bomberos.</t>
  </si>
  <si>
    <t>084</t>
  </si>
  <si>
    <t>10832</t>
  </si>
  <si>
    <t>Publicación venta de bases del procesos  DR-CAFTA LA-MG-01/2004, en La Prensa Grafica.</t>
  </si>
  <si>
    <t>10831</t>
  </si>
  <si>
    <t>Publicación venta de bases del procesos  DR-CAFTA LA-MG-01/2004, en El Diario de Hoy.</t>
  </si>
  <si>
    <t>085</t>
  </si>
  <si>
    <t>10833</t>
  </si>
  <si>
    <t>Diario Colatino de R.L.</t>
  </si>
  <si>
    <t>Publicación de resulado de procesos de licitación "Vales de combustible", en el Colatino.</t>
  </si>
  <si>
    <t>095</t>
  </si>
  <si>
    <t>10842</t>
  </si>
  <si>
    <t>Publicación de resulado de procesos de licitación "Certificados de la canasta básica", en el Colatino.</t>
  </si>
  <si>
    <t>026</t>
  </si>
  <si>
    <t>0102, 8101, /102</t>
  </si>
  <si>
    <t>10830</t>
  </si>
  <si>
    <t>Fumigadora y Formuladora Campos, S.A. de C.V.</t>
  </si>
  <si>
    <t>Servicio de fumigación, eliminación y control de plagas, durante 11 meses para MIGOB, Correos e Imprenta nacional.</t>
  </si>
  <si>
    <t>064</t>
  </si>
  <si>
    <t>03159</t>
  </si>
  <si>
    <t>ID Soluciones, S.A. de C.V.</t>
  </si>
  <si>
    <t>Adquisición de 1,106 carnet de pvc 100% blancos CR-80, marza Zebra. p/carnetizar a empleados.</t>
  </si>
  <si>
    <t>090</t>
  </si>
  <si>
    <t>01755</t>
  </si>
  <si>
    <t>Papelera Internacional, S.A. de C.V.</t>
  </si>
  <si>
    <t>Adquisición de 115 resmas de cartulina foldcote C-12 brillante a una cara 30x40", blanco 92%, 230 gms.</t>
  </si>
  <si>
    <t>070</t>
  </si>
  <si>
    <t>10850</t>
  </si>
  <si>
    <t>Tecnasa ES, S.A. de C.V.</t>
  </si>
  <si>
    <t>Servicio de mantenimiento correctivo de ploter asignado a Infraestructura.</t>
  </si>
  <si>
    <t>077</t>
  </si>
  <si>
    <t>03164</t>
  </si>
  <si>
    <t>Distribuidora Tamira, S.A. de C.V.</t>
  </si>
  <si>
    <t>Adquisición de 30 sillas secretariales para oficinas de correos a nivel nacional.</t>
  </si>
  <si>
    <t>03163</t>
  </si>
  <si>
    <t>Albenova, S.A. de C.V.</t>
  </si>
  <si>
    <t>Adquisición de 25 cajas de seguridad para oficinas de correos a nivel nacional.</t>
  </si>
  <si>
    <t>José Samuel Montes Vásquez (JM Distribuciones)</t>
  </si>
  <si>
    <t>Estantes metálicos y ventiladores para oficinas de correos a nivel nacional.</t>
  </si>
  <si>
    <t>074</t>
  </si>
  <si>
    <t>0102. dpnd.</t>
  </si>
  <si>
    <t>10854</t>
  </si>
  <si>
    <t>Quality Grains, S.A. de C.V.</t>
  </si>
  <si>
    <t>Adquisición de 7,681 libras de azúcar, 3,458 libras de café y 54 cajas de café instantaneo, para migob, correos, imprenta, correos y ctros. de Gobierno.</t>
  </si>
  <si>
    <t>087</t>
  </si>
  <si>
    <t>8102-03</t>
  </si>
  <si>
    <t>10855</t>
  </si>
  <si>
    <t>Aire Frio El Salvador, S.A. de C.V.</t>
  </si>
  <si>
    <t>Adquisición de 5 equipos de aire acondicionao p/Imprenta y 2 equipos para Bomberos.</t>
  </si>
  <si>
    <t>078</t>
  </si>
  <si>
    <t>00107</t>
  </si>
  <si>
    <t>Papelera San Rey, S.A. de C.V.</t>
  </si>
  <si>
    <t>Banderias adhesivas, libretas post it, fastenerm, lápices, etc, para oficinas de Ctros. de Gobierno.</t>
  </si>
  <si>
    <t>046</t>
  </si>
  <si>
    <t>03166</t>
  </si>
  <si>
    <t>Centro de Asistencia Dentral Meyer, S.A. de C.V.</t>
  </si>
  <si>
    <t>Cemento ionomero, oxido de cinc tarros de pasta profilax, etc. p/clínica empresarial de Correos.</t>
  </si>
  <si>
    <t>03167</t>
  </si>
  <si>
    <t>Casto Ovidio Ramírez Rivea (Suministros Dentales de El Salvador)</t>
  </si>
  <si>
    <t>Fresas de carburo de alta velocidad, p/clínica empresarial de Correos.</t>
  </si>
  <si>
    <t>108</t>
  </si>
  <si>
    <t>110</t>
  </si>
  <si>
    <t>10876</t>
  </si>
  <si>
    <t>Grupo Inversiones, S.a. de C.V. (All American Travel)</t>
  </si>
  <si>
    <t>Adquisición de boleto aéreo clase económica con destino a San José Costa Rica, a nombre del Mayor Joaquín Parada Jurado.</t>
  </si>
  <si>
    <t>069</t>
  </si>
  <si>
    <t>10858</t>
  </si>
  <si>
    <t>Corporación Digital, S.A. de C.V.</t>
  </si>
  <si>
    <t>Focos para proyectores, memorias ram, panallas para computadoras, etc.</t>
  </si>
  <si>
    <t>0102, 8103</t>
  </si>
  <si>
    <t>10860</t>
  </si>
  <si>
    <t>Ivan Evaristo Oliver Odowd</t>
  </si>
  <si>
    <t>Distanciometro leica  MIGOB y tarjetas de video para Bomberos.</t>
  </si>
  <si>
    <t>0102, 8104</t>
  </si>
  <si>
    <t>10861</t>
  </si>
  <si>
    <t>STB Computer, S.A. de C.V.</t>
  </si>
  <si>
    <t xml:space="preserve">Discos duros, quemadores externos, punteros, tarjetas de red, mouses, etc. </t>
  </si>
  <si>
    <t>0102, 8105</t>
  </si>
  <si>
    <t>10862</t>
  </si>
  <si>
    <t>DPG, S.A. de C.V.</t>
  </si>
  <si>
    <t>DVD+R, cartuchos de tinta, toner para impresores, etc, para oficinas de CBES y Ctros de Gobierno</t>
  </si>
  <si>
    <t>040</t>
  </si>
  <si>
    <t>03170</t>
  </si>
  <si>
    <t>Marina Industrial, S.A. de C.V.</t>
  </si>
  <si>
    <t>Adquisición de 2 guillotinas semi industriales, marca Martín Yale, 0-12, para Correos.</t>
  </si>
  <si>
    <t>080</t>
  </si>
  <si>
    <t>10863</t>
  </si>
  <si>
    <t>Discos lija,  removedor, abrazaderas de pvc, ladrillos de piso de cemento, todo p/reparar ex cine Victoria de Ahuachapán.</t>
  </si>
  <si>
    <t>10864</t>
  </si>
  <si>
    <t>Winzer Corporación de Productos y Servicios, S.A. de C.v.</t>
  </si>
  <si>
    <t>Costaneras de pino, cuartones, reglas pachas, tablas, lingas, etc. p/reparar ex cine Victoria de Ahuachapán.</t>
  </si>
  <si>
    <t>10866</t>
  </si>
  <si>
    <t>Plygood, acido muriatico, masillas, válvulas de bronce, ladrillos, etc.  p/reparar ex cine Victoria de Ahuachapán.</t>
  </si>
  <si>
    <t>088</t>
  </si>
  <si>
    <t>10879</t>
  </si>
  <si>
    <t>Francisco Reyes Romero (Importaciones y Exportaciones Reyes)</t>
  </si>
  <si>
    <t>Adquisición de una camara de video semi profesional con proyector, marca Sony MXR-NX30u, para Bomberos.</t>
  </si>
  <si>
    <t>076</t>
  </si>
  <si>
    <t>10881</t>
  </si>
  <si>
    <t>María Guillermina Aguilar Jovel (PURIFASA)</t>
  </si>
  <si>
    <t>Adquisición de papel higienico y toalla para dispensador y papel toalla mayordomo.</t>
  </si>
  <si>
    <t>10880</t>
  </si>
  <si>
    <t>Servicios Integrados, S.a. de C.V. (Servintegra, S.A. de C.V.)</t>
  </si>
  <si>
    <t>Adquisición de papel toalla tipo mayordomo, para oficinas de Imprenta.</t>
  </si>
  <si>
    <t>098</t>
  </si>
  <si>
    <t>10848</t>
  </si>
  <si>
    <t xml:space="preserve">Publicación de aviso único de venta de bases del proceso LP-MG-02/2014, La Prensa Grafica </t>
  </si>
  <si>
    <t>10847</t>
  </si>
  <si>
    <t>Publicación de aviso único de venta de bases del proceso LP-MG-02/2014 El Diario de Hoy</t>
  </si>
  <si>
    <t>096</t>
  </si>
  <si>
    <t>10882</t>
  </si>
  <si>
    <t>Castella Sagarra, S.A. de C.V.</t>
  </si>
  <si>
    <t>Cloro granulado, tierra chatomacea, alguicida para piscina y sultado de cobre p/piscina el Majahual.</t>
  </si>
  <si>
    <t>073</t>
  </si>
  <si>
    <t>10878</t>
  </si>
  <si>
    <t>Alexander Ernesto Majano (Anti-incendio)</t>
  </si>
  <si>
    <t>Recarga de extintores de emergencia de Gobernación y Correos.</t>
  </si>
  <si>
    <t>068</t>
  </si>
  <si>
    <t>0102, 8101-04</t>
  </si>
  <si>
    <t>10835</t>
  </si>
  <si>
    <t>Materiales para limpieza (aceite limpiador, detergente, pastillas desodorantes, etc)</t>
  </si>
  <si>
    <t>10836</t>
  </si>
  <si>
    <t>José Edgardo Hernández Pineda (Megafoods de El Salvador)</t>
  </si>
  <si>
    <t>Materiales para limpieza (ácido muriatico, alcohol gel, desinfectante, detergente, etc)</t>
  </si>
  <si>
    <t>10837</t>
  </si>
  <si>
    <t>K &amp; V, S.A. DE C.V.</t>
  </si>
  <si>
    <t>50 botes de limpiador de escritorios Contac cleaner para limpieza de oficinas de bomberos.</t>
  </si>
  <si>
    <t>10838</t>
  </si>
  <si>
    <t>David Ernesto Canales Mejía (Distribuciones de Calidad)</t>
  </si>
  <si>
    <t>100 botes de insecticida en aeorosol, para limpieza de oficinas de bomberos.</t>
  </si>
  <si>
    <t>10839</t>
  </si>
  <si>
    <t>Distribuidora Zablah, S.A. de C.V.</t>
  </si>
  <si>
    <t>500 desodorantes ambientales de 400ml, para limpieza de oficinas migob.</t>
  </si>
  <si>
    <t>10840</t>
  </si>
  <si>
    <t>José Alejandro Bautista Yan (Distribuidora L. Y)</t>
  </si>
  <si>
    <t>200 bolsas de detergente en polvo, de 220 gms. Cada una p/limieza de Centros de Gobierno.</t>
  </si>
  <si>
    <t>047</t>
  </si>
  <si>
    <t>03178</t>
  </si>
  <si>
    <t>Mundo Médico Químico, S.A. de C.V.</t>
  </si>
  <si>
    <t>Desinfectante para piso y lejía para limpieza de oficinas de Correos a nivel nacional.</t>
  </si>
  <si>
    <t>03179</t>
  </si>
  <si>
    <t>José Edgardo Hernández (Mega Foods de El Salvador)</t>
  </si>
  <si>
    <t>Jabón para lavar, jabón líquido y vasos desechables p/limpieza de oficinas de Correos a nivel nacional.</t>
  </si>
  <si>
    <t>03180</t>
  </si>
  <si>
    <t>Proquinsa, S.A. de C.V.</t>
  </si>
  <si>
    <t>Adquisición de 25 galones de aceite de mopa para limpieza de oficinas de Correos a nivel nacional.</t>
  </si>
  <si>
    <t>03182</t>
  </si>
  <si>
    <t>Electro Ferretera, S.A. de C.V.</t>
  </si>
  <si>
    <t>101</t>
  </si>
  <si>
    <t>103</t>
  </si>
  <si>
    <t>03177</t>
  </si>
  <si>
    <t>Maquibordaba, S.A. de C.V.</t>
  </si>
  <si>
    <t>18 gabachas para doctor y 6 para doctora, en tela lino oxford solapa ancha para personal de clínica.</t>
  </si>
  <si>
    <t>099</t>
  </si>
  <si>
    <t>10885</t>
  </si>
  <si>
    <t>Lubricantes Internacionales de El Salvador, S.A. de C.V. (LUISSA)</t>
  </si>
  <si>
    <t>Adquisición de 4 barriles de aceite multigrado Ursa para motores de vehículos de MIGOY y Correos.</t>
  </si>
  <si>
    <t>10884</t>
  </si>
  <si>
    <t>Industrias Olmedo, S.A. de C.V.</t>
  </si>
  <si>
    <t>Adquisición de 2 barriles de aceite 20W50 para motores 4 tiempos de vehículos de Correos.</t>
  </si>
  <si>
    <t>10883</t>
  </si>
  <si>
    <t>Importadora La Tiendona, S.A. de C.V. (ILATSA, S.A. DE C.V.)</t>
  </si>
  <si>
    <t>089</t>
  </si>
  <si>
    <t>03183</t>
  </si>
  <si>
    <t>Impressa, S.A. de C.V.</t>
  </si>
  <si>
    <t>Adquisición de filstros de aceite, de combustible, pastillas de freno, etc. p/reparar vehículos de Correos.</t>
  </si>
  <si>
    <t>03185</t>
  </si>
  <si>
    <t>La Casa del Repuesto, S.A. de C.V.</t>
  </si>
  <si>
    <t>Adquisición de filstros de aceite, de aire, pastillas etc. p/reparar vehículos de Correos.</t>
  </si>
  <si>
    <t>03186</t>
  </si>
  <si>
    <t>José Roberto Cornejo Novoa (Suremoto Repuestos)</t>
  </si>
  <si>
    <t>Adquisición de bujías, fistros de combustible, de aire, fricciones, etc. p/reparar vehículos de Correos.</t>
  </si>
  <si>
    <t>03187</t>
  </si>
  <si>
    <t>Representaciones Marinas de El Salvador, S.A. de C.V.</t>
  </si>
  <si>
    <t>Adquisición de bujias, combustible, aire etc. p/reparar vehículos de Correos.</t>
  </si>
  <si>
    <t>093</t>
  </si>
  <si>
    <t>10888</t>
  </si>
  <si>
    <t>Flacher electr´'onicos para vías, fardos de franela, etc. Para mtto. de vehículos de Bomberos.</t>
  </si>
  <si>
    <t>10886</t>
  </si>
  <si>
    <t>Limpia parabrisas, faros delanters, luces altas y bajas, focos, etc. Para mtto. de vehículos de Bomberos.</t>
  </si>
  <si>
    <t>111</t>
  </si>
  <si>
    <t>10877</t>
  </si>
  <si>
    <t>Publicación aviso de resultado del proceso DR CAFTA/AAUE-CA-MG-03/2014, en el Latino.</t>
  </si>
  <si>
    <t>10875</t>
  </si>
  <si>
    <t>Publicación aviso de resultado del proceso LP-MG-01/2014, en el Latino.</t>
  </si>
  <si>
    <t>132</t>
  </si>
  <si>
    <t>137</t>
  </si>
  <si>
    <t>03197</t>
  </si>
  <si>
    <t>Winzer, Corporación de productos y Servicios, S.A. de C.V.</t>
  </si>
  <si>
    <t>Suministro e instalación mecánica y electrica de aire acondicionado, tipo mini split de 5 toneladas (60,000BTU., incluye primer mantenimiento</t>
  </si>
  <si>
    <t>03196</t>
  </si>
  <si>
    <t>Suministro e instalación mecánica y electrica de aire acondicionado, de 12,000BTU ecológico y 1 de 24,000BTU</t>
  </si>
  <si>
    <t>104</t>
  </si>
  <si>
    <t>10891</t>
  </si>
  <si>
    <t>Alicia Macarena Mira de Flamento (GM Inversiones)</t>
  </si>
  <si>
    <t>Elaboración de 12 banderas de interperie 2 de cada país centroamericano y 4 de El Salva, con escudo.</t>
  </si>
  <si>
    <t>109</t>
  </si>
  <si>
    <t>8101, 8103</t>
  </si>
  <si>
    <t>10892</t>
  </si>
  <si>
    <t>Ravez, S.A. de C.V.</t>
  </si>
  <si>
    <t>Adquisición de 19 pares de zapatos p/empleados de Correos y 28 para Bomberos.</t>
  </si>
  <si>
    <t>10893</t>
  </si>
  <si>
    <t>General Safety El Salvador, S.A.</t>
  </si>
  <si>
    <t>Adquisición de 77 pares de calzado para empleados de Imprenta Nacional.</t>
  </si>
  <si>
    <t>054</t>
  </si>
  <si>
    <t>03188</t>
  </si>
  <si>
    <t>Casco de El Salvador, S.A. de C.V.</t>
  </si>
  <si>
    <t>Capas de 2 piezas amarillas, de poliester p/personal carteros de Correos.</t>
  </si>
  <si>
    <t>03189</t>
  </si>
  <si>
    <t>Mangueras y Acoples, S.A. de C.V.</t>
  </si>
  <si>
    <t>Adquisición de 289 capas tipo poncho, elaboradas en material de pvc. p/personal carteros de Correos.</t>
  </si>
  <si>
    <t>126</t>
  </si>
  <si>
    <t>131</t>
  </si>
  <si>
    <t>03200</t>
  </si>
  <si>
    <t>Fredy Noe Granados Rivea (Ferretería La Comercial)</t>
  </si>
  <si>
    <t>Adquisición de cascos para motociclistas, full face, en poliuretano y correa de sujección.</t>
  </si>
  <si>
    <t>105</t>
  </si>
  <si>
    <t>10894</t>
  </si>
  <si>
    <t>STB Bomputer, S.A. de C.V.</t>
  </si>
  <si>
    <t>Adquisición de baterías para UPS, impresores de inyección, etc. p/oficinas de la secretaría.</t>
  </si>
  <si>
    <t>114</t>
  </si>
  <si>
    <t>01759</t>
  </si>
  <si>
    <t>Mecano-Técnicos, S.A. de C.V.</t>
  </si>
  <si>
    <t>Fabricación de 1 piñón de circunsferencia para máquina industrial Sorm-1 de Imprenta.</t>
  </si>
  <si>
    <t>115</t>
  </si>
  <si>
    <t>118</t>
  </si>
  <si>
    <t>03202</t>
  </si>
  <si>
    <t>Proemo, S.A. de C.V.</t>
  </si>
  <si>
    <t>Servicio de instalación mecánica y puesta en funcionamiento de 5 equipos de aire acondicionado en oficinas de Correos.</t>
  </si>
  <si>
    <t>134</t>
  </si>
  <si>
    <t>139</t>
  </si>
  <si>
    <t>10895</t>
  </si>
  <si>
    <t>Torogoz, S.A. de C.V.</t>
  </si>
  <si>
    <t>Placas  conmemorativas para proyectos de las Gobernaciones, fotograbadas, medidas 40x50 con fondo negro y texto dorado y logos a color.</t>
  </si>
  <si>
    <t>116</t>
  </si>
  <si>
    <t>121</t>
  </si>
  <si>
    <t>03203</t>
  </si>
  <si>
    <t>Farmix, S.A. de C.V.</t>
  </si>
  <si>
    <t>Adquisición de 125 botiquines clínicos en bolso plástico con sus accesorios de $11.21 y 15 de 11.54.  p/Oficinas de Correos</t>
  </si>
  <si>
    <t>107</t>
  </si>
  <si>
    <t>10898</t>
  </si>
  <si>
    <t>Active Systems Services, S.A. de C.V.</t>
  </si>
  <si>
    <t>Adquisición de 135 licencias antivirus y renovación x 1 año, de licencias de seguridad de red, filtrado de web y seguridad de filtrado de correo y la implementación de software Acronis, p/Bomberos</t>
  </si>
  <si>
    <t>10899</t>
  </si>
  <si>
    <t>Productive Business Solutions El Salvador, S.A. de C.V.</t>
  </si>
  <si>
    <t>Suscripción a 350 licencias antivirus  por 12 meses para Correos y 95 licencias para Imprenta.</t>
  </si>
  <si>
    <t>136</t>
  </si>
  <si>
    <t>03207</t>
  </si>
  <si>
    <t>Electronics Shop, S.A. de C.V.</t>
  </si>
  <si>
    <t>Adquisición de 24 rollos de etiquetas logo EMS p/impresor térmico y 18 rollos de etiquetas blancas.</t>
  </si>
  <si>
    <t>127</t>
  </si>
  <si>
    <t>03205</t>
  </si>
  <si>
    <t>Solgroup El Salvador, S.A. de C.V.</t>
  </si>
  <si>
    <t>Adquisición 25,000 bolsas courier pequeñas y plasticas EMS, y 60,000 tipo courier para mensajería, grandes.</t>
  </si>
  <si>
    <t>03206</t>
  </si>
  <si>
    <t>Print Tapes, S.A. de C.V.</t>
  </si>
  <si>
    <t>2,000 rollos de cinta adhesiva "postalito pack" y 3,000 rollos de servicio especial EMS.</t>
  </si>
  <si>
    <t>128</t>
  </si>
  <si>
    <t>133</t>
  </si>
  <si>
    <t>03204</t>
  </si>
  <si>
    <t>Matricería Industrial Roxy, S.A. de C.V.</t>
  </si>
  <si>
    <t>Adquisición de embalajes plasticos (depóisitos cilindricos), en 3 tamaños. p/envíos postales de Correos.</t>
  </si>
  <si>
    <t>140</t>
  </si>
  <si>
    <t>144</t>
  </si>
  <si>
    <t>10901</t>
  </si>
  <si>
    <t>Tinaco para fosa sectica, ladrillos de obra, bolsas de cemento, arena, etc. Todo para construir fosa septica en el COE de Santa Ana.</t>
  </si>
  <si>
    <t>124</t>
  </si>
  <si>
    <t>129</t>
  </si>
  <si>
    <t>01761</t>
  </si>
  <si>
    <t>Olinto, S.A. de C.V.</t>
  </si>
  <si>
    <t>Adquisición de montacarga, rotomartillo, compresor y destornillador para Imprenta Nacional.</t>
  </si>
  <si>
    <t>10903</t>
  </si>
  <si>
    <t>Adquisición de 16 cubetas de pintura en direrentes colores p/pintar las butacas del ex cina Victoria.</t>
  </si>
  <si>
    <t>125</t>
  </si>
  <si>
    <t>10907</t>
  </si>
  <si>
    <t>Mantenimiento correctivo, soporte, configuración y administración de equipo informático Cisco ASA 5520</t>
  </si>
  <si>
    <t>01760</t>
  </si>
  <si>
    <t>Suministro e instalación y prueba de funcionamiento de 1 placa electrónica AC-Controller p/filmadora</t>
  </si>
  <si>
    <t>10851</t>
  </si>
  <si>
    <t>Publicación venta de bases de 2 procesos: DR CAFTA-LA-MG-07/2014 Y DR CAFTA-LA-MG-06/2014</t>
  </si>
  <si>
    <t>10852</t>
  </si>
  <si>
    <t>Publicación venta de bases de 2 procesos: DR CAFTA-LA-MG-07/2014 Y DR CAFTA-LA-MG-06/2014. El Diario de Hoy.</t>
  </si>
  <si>
    <t>10873</t>
  </si>
  <si>
    <t>Publicación de resultado del proceso de licitación DR CAFTA LA-MG-01/2014, en el Latino.</t>
  </si>
  <si>
    <t>123</t>
  </si>
  <si>
    <t>0102, 8102</t>
  </si>
  <si>
    <t>10905</t>
  </si>
  <si>
    <t>Adquisición de chapas, bisagras, postes, cobre flexible, grifos, etc. p/uso de mtto. de MIGOB e Imprenta.</t>
  </si>
  <si>
    <t>119</t>
  </si>
  <si>
    <t>10908</t>
  </si>
  <si>
    <t>Comercializaciones Diversas San Pablo, S.A. de C.V.</t>
  </si>
  <si>
    <t>Adquisición de clavos, angulos de hierro, lamina, válvulas, etc. p/uso de mtto. de MIGOB e Imprenta.</t>
  </si>
  <si>
    <t>10910</t>
  </si>
  <si>
    <t>Adquisición de varillas de plata, tuercas, alambre galvanizado, cintas de aluminio, tornillos, etc. p/uso de mtto. de MIGOB e Imprenta.</t>
  </si>
  <si>
    <t>151</t>
  </si>
  <si>
    <t>03212</t>
  </si>
  <si>
    <t>Impresos Múltiples, S.A. de C.V.</t>
  </si>
  <si>
    <t>Servicio de impresión de 400,000 sellos postales emisión "AEROPUERTO INTERNACIONAL… MONSEÑOR OSCAR…" y "CIUDAD MUJER"</t>
  </si>
  <si>
    <t>141</t>
  </si>
  <si>
    <t>10912</t>
  </si>
  <si>
    <t>Jesús Martínez y Asociados, S.A. de C.V. (JM Telcom, S.A. de C.V.)</t>
  </si>
  <si>
    <t>Suministro, instalación, configuración, soporte y capacitación de equipo p/seguridad perimetral del equipo del MIGOB.</t>
  </si>
  <si>
    <t>01763</t>
  </si>
  <si>
    <t>Adquisición de 2 UPS Centra, 3KV-OL, 3000VA/240 Watt de salida, alimentación de ebntrada 220V AC, 50/60Hz.</t>
  </si>
  <si>
    <t>01765</t>
  </si>
  <si>
    <t>Adqisición de 1 computadora de escritorio Hewlett Packard y 75 licencias User Cals Microsoft Windows Server CAL 2012.</t>
  </si>
  <si>
    <t>150</t>
  </si>
  <si>
    <t>154</t>
  </si>
  <si>
    <t>10872</t>
  </si>
  <si>
    <t>Publicación del resultado del proceso LP-MG-02/2014, en el Diario Co Latino.</t>
  </si>
  <si>
    <t>157</t>
  </si>
  <si>
    <t>10911</t>
  </si>
  <si>
    <t>Publicación del resultado del proceso DR CAFTA LA-MG-06/2014, en el Diario Co Latino.</t>
  </si>
  <si>
    <t>135</t>
  </si>
  <si>
    <t>10870</t>
  </si>
  <si>
    <t>Publicación venta de bases del proceso de licitación DR CAFTA LA-MG-08/2014, El Diario de Hoy.</t>
  </si>
  <si>
    <t>10871</t>
  </si>
  <si>
    <t>Publicación venta de bases del proceso de licitación DR CAFTA LA-MG-08/2014, La Prensa Grafica.</t>
  </si>
  <si>
    <t>10919</t>
  </si>
  <si>
    <t>R.Z, S.A. DE C.V. (PAPELERA SALVADOREÑA)</t>
  </si>
  <si>
    <t>Adquisición de 1,090 libras de azúcar blanca para personal que labora en Bomberos.</t>
  </si>
  <si>
    <t>10931</t>
  </si>
  <si>
    <t>Adquisición de bloques tipo dado de concreto y grava No. 1, para tareas de mtto. de infraestructura.</t>
  </si>
  <si>
    <t>10930</t>
  </si>
  <si>
    <t>Adquisición de tanque de inodoro, grava No. 1, bolsas de porcelana, tabla yeso, etc. para tareas de mtto. de infraestructura.</t>
  </si>
  <si>
    <t>10929</t>
  </si>
  <si>
    <t>Adquisición de cerámica antideslizante, inodoros stancar, lavanaos, etc. p/tareas de mtto. de infraestructura.</t>
  </si>
  <si>
    <t>10928</t>
  </si>
  <si>
    <t>Julio Neftalí Cañas Zelaya (Ferretería y Pinturas Tecnicolor)</t>
  </si>
  <si>
    <t>Adquisición de adaptadores mahcos de pvc, asientos p/sanitario etc. p/tareas de mtto. de infraestructura.</t>
  </si>
  <si>
    <t>160</t>
  </si>
  <si>
    <t>10925</t>
  </si>
  <si>
    <t>Electronica 2001, S.A. de C.V.</t>
  </si>
  <si>
    <t>Adquisición de consola de sonido PRO-FX 16, que incluye cables p/sonido, bafles, conectores, micronos, etc. Todo lo necesario p/instalar en el ex cine Gavidia de San Miguel.</t>
  </si>
  <si>
    <t>10926</t>
  </si>
  <si>
    <t>Genius Electronics, S.A. de C.V.</t>
  </si>
  <si>
    <t>Adquisición de bases de pared para parlantes a instalar en el ex cine Gavidia de San Miguel.</t>
  </si>
  <si>
    <t>143</t>
  </si>
  <si>
    <t>10920</t>
  </si>
  <si>
    <t>D'Office, S.A. de C.V.</t>
  </si>
  <si>
    <t>Adquisición de 12 silolas ergonómicas secretariales, tapizadas para oficinas de Bomberos.</t>
  </si>
  <si>
    <t>10921</t>
  </si>
  <si>
    <t>Offimet, S.A. de C.V.</t>
  </si>
  <si>
    <t>Adquisición de escritorios tipo secretariales y estantes de angulo ranurado pre fabricado p/oficinas de Bomberos.</t>
  </si>
  <si>
    <t>GOES Y FAE</t>
  </si>
  <si>
    <t>10913</t>
  </si>
  <si>
    <t>Celestino Guardado López (Ferretería Guardado)</t>
  </si>
  <si>
    <t>Adquisición de cajas rectangualres, luminarias, balastros, interruptores, etc. p/tareas de mtto. en sistema electrico migog.</t>
  </si>
  <si>
    <t>10915</t>
  </si>
  <si>
    <t>Equipos Comerciales, Industriales y Médicos, S.A. de C.V.</t>
  </si>
  <si>
    <t>Adquisición de capacitores de marcha, contactor, etc. p/tareas de mtto. en sistema electrico migob.</t>
  </si>
  <si>
    <t>10916</t>
  </si>
  <si>
    <t>Adquisición de capacitores, tontactores, termostatos, tomas machos, etc. p/tareas de mtto. en sistema electrico migob.</t>
  </si>
  <si>
    <t>10917</t>
  </si>
  <si>
    <t>Grupo Mew, S.A. de C.V.</t>
  </si>
  <si>
    <t>Adquisición de abrazaderas, capacitores, relays, scotch, tomas, etc. p/tareas de mtto. en sistema electrico migob.</t>
  </si>
  <si>
    <t>142</t>
  </si>
  <si>
    <t>10918</t>
  </si>
  <si>
    <t>Viduc, S.A. de C.V.</t>
  </si>
  <si>
    <t>Adquisición de cable UTP, contactores, lampares de mano, baterías, luminarias, tapaderas metalicas, etc. p/tareas de mtto. en sistema electrico migob.</t>
  </si>
  <si>
    <t>03214</t>
  </si>
  <si>
    <t>Formularios Standard, S.A. de C.V.</t>
  </si>
  <si>
    <t>Impresión de fomularios CN-04-certificados con papel químico, CN-04- docupost, CN-04-postalito pack, p/oficinas de Correos.</t>
  </si>
  <si>
    <t>03215</t>
  </si>
  <si>
    <t>R.R. Donnelley de El Salvador, S.A. de C.V.</t>
  </si>
  <si>
    <t>Impresión de fomularios AL-5 y formularios de comprobante de entrega, p/oficinas de Correos.</t>
  </si>
  <si>
    <t>01768</t>
  </si>
  <si>
    <t>Adquisición de gomas, planchas digitales termales para trabajos de producción de Imprenta.</t>
  </si>
  <si>
    <t>164</t>
  </si>
  <si>
    <t>10934</t>
  </si>
  <si>
    <t>Lacomer, S.A. de C.V.</t>
  </si>
  <si>
    <t>Adquisición de 3 escritorios secretariales p/amueblar instalaciones del ex cine Gavidia, San Miguel.</t>
  </si>
  <si>
    <t>10933</t>
  </si>
  <si>
    <t>Ferrocentro, S.A. de C.V.</t>
  </si>
  <si>
    <t>Adquisición de 624 sillas de espera, tapizadas en tela damasco y 3 sillas semi ejecutivas p/amueblar instalaciones del ex cine Gavidia, San Miguel.</t>
  </si>
  <si>
    <t>10935</t>
  </si>
  <si>
    <t>Adqiisición de costaneras, cuartones, puertas con mochetas, riostras, reglas, etc. p/mtto. de MIGOB y dependencias.</t>
  </si>
  <si>
    <t>10869</t>
  </si>
  <si>
    <t>Publicación de resultado del proceso DR CAFTA LA-MG-07/2014 "Uniformes…", El 27 de mayo en el Diario latino.</t>
  </si>
  <si>
    <t>CORRELATIVO</t>
  </si>
  <si>
    <t xml:space="preserve">No. </t>
  </si>
  <si>
    <t>REQUERIMIENTO No.</t>
  </si>
  <si>
    <t xml:space="preserve">TIPO DE PROCESO  </t>
  </si>
  <si>
    <t>NUMERO DE CONTRATO</t>
  </si>
  <si>
    <t>DESCRIPCION ó NOMBRE DEL PROCESO</t>
  </si>
  <si>
    <t>MONTO CONTRATADO FONDO  GOES</t>
  </si>
  <si>
    <t>VALOR  TOTAL CONTRATADO FAE</t>
  </si>
  <si>
    <t>VALOR  TOTAL  DE LA CONTRATAC.</t>
  </si>
  <si>
    <t>FECHA FIRMA DEL DOCUM.</t>
  </si>
  <si>
    <t>DURACION DEL CONTRATO</t>
  </si>
  <si>
    <t>UP - 01</t>
  </si>
  <si>
    <t>UP - 02</t>
  </si>
  <si>
    <t>LT-02</t>
  </si>
  <si>
    <t xml:space="preserve"> LT-02</t>
  </si>
  <si>
    <t>LT-01</t>
  </si>
  <si>
    <t>CORREOS</t>
  </si>
  <si>
    <t>IMPRENTA</t>
  </si>
  <si>
    <t>BOMBEROS</t>
  </si>
  <si>
    <t>Ctros de GNO.</t>
  </si>
  <si>
    <t>ONG'S</t>
  </si>
  <si>
    <t>AECID</t>
  </si>
  <si>
    <t>TAIWAN</t>
  </si>
  <si>
    <t>BCIE</t>
  </si>
  <si>
    <t>FOPROMID</t>
  </si>
  <si>
    <t>PROCESOS DE COMPRA POR LICITACION</t>
  </si>
  <si>
    <r>
      <t>007</t>
    </r>
    <r>
      <rPr>
        <b/>
        <sz val="12"/>
        <color rgb="FF0000CC"/>
        <rFont val="Arial Narrow"/>
        <family val="2"/>
      </rPr>
      <t>/7</t>
    </r>
  </si>
  <si>
    <t>DR CAFTA/AAUE-CA-MG-02/2014</t>
  </si>
  <si>
    <t>MG-19/2014</t>
  </si>
  <si>
    <r>
      <t xml:space="preserve">Suministro de vales electrónicos virtuales de combustible para MIGOB y dependencias.                                  </t>
    </r>
    <r>
      <rPr>
        <b/>
        <sz val="10"/>
        <color rgb="FF0000CC"/>
        <rFont val="Arial Narrow"/>
        <family val="2"/>
      </rPr>
      <t>INVERSIONES CHEVRON, S.A. DE C.V.</t>
    </r>
  </si>
  <si>
    <r>
      <t>022</t>
    </r>
    <r>
      <rPr>
        <b/>
        <sz val="12"/>
        <color rgb="FF0000CC"/>
        <rFont val="Arial Narrow"/>
        <family val="2"/>
      </rPr>
      <t>/22</t>
    </r>
  </si>
  <si>
    <t>DR CAFTA/AAUE-CA-MG-03/2016</t>
  </si>
  <si>
    <t>Servicio de mantenimiento preventivo y correctivo para vehículos pesados, livianos y motocicletas.</t>
  </si>
  <si>
    <t>al 31/12/2014</t>
  </si>
  <si>
    <t>MG-025/2014</t>
  </si>
  <si>
    <r>
      <t xml:space="preserve">TRANSPORTES PESADOS, S.A. DE C.V. </t>
    </r>
    <r>
      <rPr>
        <sz val="8"/>
        <color rgb="FF0000CC"/>
        <rFont val="Arial Narrow"/>
        <family val="2"/>
      </rPr>
      <t>(pesados)</t>
    </r>
  </si>
  <si>
    <t>MG-024/2014</t>
  </si>
  <si>
    <r>
      <t>MECANICA.COM, S.A. DE C.V.</t>
    </r>
    <r>
      <rPr>
        <sz val="8"/>
        <color rgb="FF0000CC"/>
        <rFont val="Arial Narrow"/>
        <family val="2"/>
      </rPr>
      <t xml:space="preserve"> (motos)</t>
    </r>
  </si>
  <si>
    <t>MG-023/2014</t>
  </si>
  <si>
    <r>
      <t xml:space="preserve">DIESEL DE EL SALVADOR, S.A. DE C.V. </t>
    </r>
    <r>
      <rPr>
        <sz val="8"/>
        <color rgb="FF0000CC"/>
        <rFont val="Arial Narrow"/>
        <family val="2"/>
      </rPr>
      <t>(livianos)</t>
    </r>
  </si>
  <si>
    <r>
      <t>045</t>
    </r>
    <r>
      <rPr>
        <b/>
        <sz val="12"/>
        <color rgb="FF0000CC"/>
        <rFont val="Arial Narrow"/>
        <family val="2"/>
      </rPr>
      <t>/42</t>
    </r>
  </si>
  <si>
    <t>DR CAFTA/AAUE-CA-MG-04/2014</t>
  </si>
  <si>
    <t>MG-022/2014</t>
  </si>
  <si>
    <r>
      <t xml:space="preserve">Adquisición de certificados de productos alimenticios de la canasta básica para empleados MIGOB y dependencias.  </t>
    </r>
    <r>
      <rPr>
        <b/>
        <sz val="10"/>
        <color rgb="FF0000CC"/>
        <rFont val="Arial Narrow"/>
        <family val="2"/>
      </rPr>
      <t>CALLEJA, S.A. DE C.V.</t>
    </r>
  </si>
  <si>
    <t>entrega inmediata</t>
  </si>
  <si>
    <r>
      <t>005</t>
    </r>
    <r>
      <rPr>
        <b/>
        <sz val="12"/>
        <color rgb="FF0000CC"/>
        <rFont val="Arial Narrow"/>
        <family val="2"/>
      </rPr>
      <t>/5</t>
    </r>
  </si>
  <si>
    <t>DR CAFTA LA-MG-01/2014</t>
  </si>
  <si>
    <t>MG-027/2014</t>
  </si>
  <si>
    <r>
      <t xml:space="preserve">Servicio de transporte terrestre para los empleados del MIGOB y sus dependencias.                                    </t>
    </r>
    <r>
      <rPr>
        <b/>
        <sz val="10"/>
        <color rgb="FF0000CC"/>
        <rFont val="Arial Narrow"/>
        <family val="2"/>
      </rPr>
      <t>RAUL ERNESTO ESCOBAR NAVAS (AMERICAN BIRDS)</t>
    </r>
  </si>
  <si>
    <t>2 de mayo al 23 dic. 2014</t>
  </si>
  <si>
    <t>DR CAFTA LA-MG-03/2014</t>
  </si>
  <si>
    <t>MG-005/2014</t>
  </si>
  <si>
    <r>
      <t xml:space="preserve">Servicio de enlace de datos, acceso a internet, telefonía y televisión por cable para el MIGOB y sus dependencias. 1 enero al 31/12/2014.                                     </t>
    </r>
    <r>
      <rPr>
        <b/>
        <sz val="10"/>
        <color rgb="FF0000CC"/>
        <rFont val="Arial Narrow"/>
        <family val="2"/>
      </rPr>
      <t>TELECOMODA, S.A. DE C.V.</t>
    </r>
  </si>
  <si>
    <t>1/01 al 31/12/2014</t>
  </si>
  <si>
    <r>
      <t>019</t>
    </r>
    <r>
      <rPr>
        <b/>
        <sz val="12"/>
        <color rgb="FF0000CC"/>
        <rFont val="Arial Narrow"/>
        <family val="2"/>
      </rPr>
      <t>/15</t>
    </r>
  </si>
  <si>
    <t>DR CAFTA LA-MG-04/2014</t>
  </si>
  <si>
    <t>MG-004/2014</t>
  </si>
  <si>
    <r>
      <t xml:space="preserve">Servicio de seguro por medio de pólizas para la flota vehícular y todo riesgo a nombre del MIGOB y sus dependencias. 1 enero al 31/12/2014.                                     </t>
    </r>
    <r>
      <rPr>
        <b/>
        <sz val="10"/>
        <color rgb="FF0000CC"/>
        <rFont val="Arial Narrow"/>
        <family val="2"/>
      </rPr>
      <t>SEGUROS E INVERSIONES, S.A. DE C.V.</t>
    </r>
  </si>
  <si>
    <r>
      <t>004</t>
    </r>
    <r>
      <rPr>
        <b/>
        <sz val="12"/>
        <color rgb="FF0000CC"/>
        <rFont val="Arial Narrow"/>
        <family val="2"/>
      </rPr>
      <t>/5</t>
    </r>
  </si>
  <si>
    <t>DR CAFTA LA-MG-05/2014</t>
  </si>
  <si>
    <t>Suministro de agua envasada para consumo del personal del MIGOB y sus dependencias.</t>
  </si>
  <si>
    <t>MG-06/2014</t>
  </si>
  <si>
    <t>INVERSIONES VIDA, S.A. DE C.V.</t>
  </si>
  <si>
    <t>MG-08/2014</t>
  </si>
  <si>
    <t>EMBOTELLADORA ELECTROPURA, S.A. DE C.V.</t>
  </si>
  <si>
    <r>
      <t>091</t>
    </r>
    <r>
      <rPr>
        <b/>
        <sz val="12"/>
        <color rgb="FF0000CC"/>
        <rFont val="Arial Narrow"/>
        <family val="2"/>
      </rPr>
      <t>/91</t>
    </r>
  </si>
  <si>
    <t>DR CAFTA LA-MG-06/2014</t>
  </si>
  <si>
    <t>MG-030/2014</t>
  </si>
  <si>
    <r>
      <t xml:space="preserve">Adquisición de papel y cartón para uso de la Imprenta Nacional. </t>
    </r>
    <r>
      <rPr>
        <b/>
        <sz val="10"/>
        <color rgb="FF0000CC"/>
        <rFont val="Arial Narrow"/>
        <family val="2"/>
      </rPr>
      <t>PAPELCO, S.A. DE C.V.</t>
    </r>
  </si>
  <si>
    <t xml:space="preserve"> al 31/12/2014</t>
  </si>
  <si>
    <r>
      <t>018</t>
    </r>
    <r>
      <rPr>
        <b/>
        <sz val="12"/>
        <color rgb="FF0000CC"/>
        <rFont val="Arial Narrow"/>
        <family val="2"/>
      </rPr>
      <t>/14</t>
    </r>
  </si>
  <si>
    <t>LP-MG-01/2014</t>
  </si>
  <si>
    <t>MG-026/2014</t>
  </si>
  <si>
    <r>
      <t xml:space="preserve">Servicio de mantenimiento preventivo y correctivo de máquinas fotocopiadoras e impresoras para el MIGOB y dependencias.                                                                                      </t>
    </r>
    <r>
      <rPr>
        <b/>
        <sz val="10"/>
        <color rgb="FF0000CC"/>
        <rFont val="Arial Narrow"/>
        <family val="2"/>
      </rPr>
      <t>EQUIPOS Y SUMINISTROS, S.A. DE C.V.</t>
    </r>
  </si>
  <si>
    <r>
      <t>086</t>
    </r>
    <r>
      <rPr>
        <b/>
        <sz val="12"/>
        <color rgb="FF0000CC"/>
        <rFont val="Arial Narrow"/>
        <family val="2"/>
      </rPr>
      <t>/81</t>
    </r>
  </si>
  <si>
    <t>LP-MG-02/2014</t>
  </si>
  <si>
    <t>MG-028/2014</t>
  </si>
  <si>
    <r>
      <t xml:space="preserve">Servicio de mantenimiento preventivo y correctivo de los equpos de aire acondicionado del MIGOB y dependencias.                                                                                      </t>
    </r>
    <r>
      <rPr>
        <b/>
        <sz val="10"/>
        <color rgb="FF0000CC"/>
        <rFont val="Arial Narrow"/>
        <family val="2"/>
      </rPr>
      <t>SERVICIOS PROFESIONALES DE EQUIPOS DE OFICINA, S.A. DE C.V. (SERVIOFI, S.A. DE C.V.)</t>
    </r>
  </si>
  <si>
    <t>TIPO DE PROCESO Y No. CONTRATO</t>
  </si>
  <si>
    <t>FONDOS DEL PRESUPUESTO GENERAL 2014</t>
  </si>
  <si>
    <t>FONDO DE ACTIVIDADES ESPECIALES 2014</t>
  </si>
  <si>
    <t xml:space="preserve"> LT-03</t>
  </si>
  <si>
    <t xml:space="preserve"> LT-04</t>
  </si>
  <si>
    <t>CONTRATACIONES DIRECTAS</t>
  </si>
  <si>
    <r>
      <rPr>
        <b/>
        <sz val="10"/>
        <color rgb="FF800000"/>
        <rFont val="Arial Narrow"/>
        <family val="2"/>
      </rPr>
      <t>031</t>
    </r>
    <r>
      <rPr>
        <b/>
        <sz val="10"/>
        <color indexed="16"/>
        <rFont val="Arial Narrow"/>
        <family val="2"/>
      </rPr>
      <t>/</t>
    </r>
    <r>
      <rPr>
        <b/>
        <sz val="10"/>
        <color rgb="FF0000CC"/>
        <rFont val="Arial Narrow"/>
        <family val="2"/>
      </rPr>
      <t>28</t>
    </r>
  </si>
  <si>
    <r>
      <t>CD-MG-03/2013</t>
    </r>
    <r>
      <rPr>
        <b/>
        <sz val="10"/>
        <color rgb="FF800000"/>
        <rFont val="Arial Narrow"/>
        <family val="2"/>
      </rPr>
      <t xml:space="preserve">                   MG-042/2013-DGCES</t>
    </r>
  </si>
  <si>
    <r>
      <t xml:space="preserve">Servicio de transportación aérea internacional de carga postal p/Correos. 1 de enero al 31/12/2014.                                        </t>
    </r>
    <r>
      <rPr>
        <b/>
        <sz val="10"/>
        <rFont val="Arial Narrow"/>
        <family val="2"/>
      </rPr>
      <t>T</t>
    </r>
    <r>
      <rPr>
        <b/>
        <sz val="10"/>
        <color rgb="FF000099"/>
        <rFont val="Arial Narrow"/>
        <family val="2"/>
      </rPr>
      <t xml:space="preserve">ACA INTERNATIONAL AIRLINES, S.A. </t>
    </r>
  </si>
  <si>
    <t>1 enero al 31/12/2014</t>
  </si>
  <si>
    <r>
      <rPr>
        <b/>
        <sz val="10"/>
        <color rgb="FF800000"/>
        <rFont val="Arial Narrow"/>
        <family val="2"/>
      </rPr>
      <t>015</t>
    </r>
    <r>
      <rPr>
        <b/>
        <sz val="10"/>
        <color rgb="FF0000CC"/>
        <rFont val="Arial Narrow"/>
        <family val="2"/>
      </rPr>
      <t>/16</t>
    </r>
  </si>
  <si>
    <r>
      <t>CD-MG-02/2014</t>
    </r>
    <r>
      <rPr>
        <b/>
        <sz val="10"/>
        <color rgb="FF800000"/>
        <rFont val="Arial Narrow"/>
        <family val="2"/>
      </rPr>
      <t xml:space="preserve">                  MG-010/2014</t>
    </r>
  </si>
  <si>
    <r>
      <t xml:space="preserve">Servicio de arrendamiento de radio de comuinicación digital para MIGOB.1 de enero al 31/12/2014.         </t>
    </r>
    <r>
      <rPr>
        <sz val="10"/>
        <color rgb="FF0000CC"/>
        <rFont val="Arial Narrow"/>
        <family val="2"/>
      </rPr>
      <t xml:space="preserve">                                      </t>
    </r>
    <r>
      <rPr>
        <b/>
        <sz val="10"/>
        <color rgb="FF000099"/>
        <rFont val="Arial Narrow"/>
        <family val="2"/>
      </rPr>
      <t>INTELFON, S.A. DE C.V.</t>
    </r>
  </si>
  <si>
    <r>
      <t>008/</t>
    </r>
    <r>
      <rPr>
        <b/>
        <sz val="10"/>
        <color rgb="FF0000CC"/>
        <rFont val="Arial Narrow"/>
        <family val="2"/>
      </rPr>
      <t xml:space="preserve">002   </t>
    </r>
    <r>
      <rPr>
        <b/>
        <sz val="10"/>
        <color rgb="FF800000"/>
        <rFont val="Arial Narrow"/>
        <family val="2"/>
      </rPr>
      <t>021/</t>
    </r>
    <r>
      <rPr>
        <b/>
        <sz val="10"/>
        <color rgb="FF0000CC"/>
        <rFont val="Arial Narrow"/>
        <family val="2"/>
      </rPr>
      <t>19</t>
    </r>
  </si>
  <si>
    <r>
      <t>CD-MG-01/2014</t>
    </r>
    <r>
      <rPr>
        <sz val="11"/>
        <color theme="1"/>
        <rFont val="Calibri"/>
        <family val="2"/>
        <scheme val="minor"/>
      </rPr>
      <t/>
    </r>
  </si>
  <si>
    <t>Suministro de servicio de mantenimiento preventivo y correctivo de vehículos y motocicletas con garantía de fabricante p/MIGOB y sus dependencias.</t>
  </si>
  <si>
    <t>MG-016/2014</t>
  </si>
  <si>
    <t>TALLER DIDEA, S.A. DE C.V.</t>
  </si>
  <si>
    <t>MG-017/2014</t>
  </si>
  <si>
    <t>GRUPO Q EL SALVADOR, S.A. DE C.V.</t>
  </si>
  <si>
    <t>MG-018/2014</t>
  </si>
  <si>
    <t>GLOBAL MOTORS, S.A. DE C.V.</t>
  </si>
  <si>
    <t>CONTRATACIONES LIBRE GESTION (DOCUMENTO CONTRACTUAL "CONTRATO")</t>
  </si>
  <si>
    <r>
      <t>014/</t>
    </r>
    <r>
      <rPr>
        <b/>
        <sz val="10"/>
        <color rgb="FF0000CC"/>
        <rFont val="Arial Narrow"/>
        <family val="2"/>
      </rPr>
      <t>003</t>
    </r>
  </si>
  <si>
    <t>MG-043/2013</t>
  </si>
  <si>
    <r>
      <t xml:space="preserve">Servicio de interne dedicado y telefonía fija p/los 4 Centros de Operaciones de Emergencia (COE), de Protección Civil. </t>
    </r>
    <r>
      <rPr>
        <b/>
        <sz val="10"/>
        <rFont val="Arial Narrow"/>
        <family val="2"/>
      </rPr>
      <t>T</t>
    </r>
    <r>
      <rPr>
        <b/>
        <sz val="10"/>
        <color rgb="FF000099"/>
        <rFont val="Arial Narrow"/>
        <family val="2"/>
      </rPr>
      <t>ELECOMODA, S.A. DE C.V.</t>
    </r>
  </si>
  <si>
    <t>1 de enero al 31/12/2014</t>
  </si>
  <si>
    <r>
      <t>009/</t>
    </r>
    <r>
      <rPr>
        <b/>
        <sz val="10"/>
        <color rgb="FF0000CC"/>
        <rFont val="Arial Narrow"/>
        <family val="2"/>
      </rPr>
      <t>8</t>
    </r>
  </si>
  <si>
    <t>MG-013/2014</t>
  </si>
  <si>
    <r>
      <t xml:space="preserve">Servicio de arrendamiento de máquinas fotocopiadoras p/MIGOB y dependencias. </t>
    </r>
    <r>
      <rPr>
        <b/>
        <sz val="10"/>
        <color rgb="FF000099"/>
        <rFont val="Arial Narrow"/>
        <family val="2"/>
      </rPr>
      <t>RILAZ, S.A. DE C.V.</t>
    </r>
  </si>
  <si>
    <t xml:space="preserve"> de enero al 31/12/2014</t>
  </si>
  <si>
    <r>
      <t>011/</t>
    </r>
    <r>
      <rPr>
        <b/>
        <sz val="10"/>
        <color rgb="FF0000CC"/>
        <rFont val="Arial Narrow"/>
        <family val="2"/>
      </rPr>
      <t>10</t>
    </r>
  </si>
  <si>
    <t>MG-DGCES-009/2014</t>
  </si>
  <si>
    <r>
      <t xml:space="preserve">Servicio de sistema de posicionamiento global (GPS), p/las unidades de trasnprote y distrib ución de correspondencia y paquetería de Correos. </t>
    </r>
    <r>
      <rPr>
        <b/>
        <sz val="10"/>
        <color rgb="FF000099"/>
        <rFont val="Arial Narrow"/>
        <family val="2"/>
      </rPr>
      <t>, DISPOSITIVOS INTELIGENTES DE SEGUIRIDAD, S.A. DE C.V.</t>
    </r>
  </si>
  <si>
    <r>
      <t>020/</t>
    </r>
    <r>
      <rPr>
        <b/>
        <sz val="10"/>
        <color rgb="FF0000CC"/>
        <rFont val="Arial Narrow"/>
        <family val="2"/>
      </rPr>
      <t>18</t>
    </r>
  </si>
  <si>
    <t>Servicio de mantenimiento preventivo y correctivo de los 2 elevadores de la torres MIGOB.</t>
  </si>
  <si>
    <t>enero al 31/12/2014</t>
  </si>
  <si>
    <t>MG-011/2014</t>
  </si>
  <si>
    <t>ELEVADORES OTIS, S.A. DE C.V.</t>
  </si>
  <si>
    <t>MG-012/2014</t>
  </si>
  <si>
    <t>TECNICA INTERNATIONAL, S.A. DE C.V.</t>
  </si>
  <si>
    <r>
      <t>060/</t>
    </r>
    <r>
      <rPr>
        <b/>
        <sz val="10"/>
        <color rgb="FF0000CC"/>
        <rFont val="Arial Narrow"/>
        <family val="2"/>
      </rPr>
      <t>58</t>
    </r>
  </si>
  <si>
    <r>
      <t xml:space="preserve">Servicio de Auditoría Fiscal para los fondos de Actividades Especiales del MIGOB, ejercicio fiscal 2014. </t>
    </r>
    <r>
      <rPr>
        <b/>
        <sz val="10"/>
        <color rgb="FF000099"/>
        <rFont val="Arial Narrow"/>
        <family val="2"/>
      </rPr>
      <t>BMM &amp; ASOCIADOS, S.A. DE C.V.</t>
    </r>
  </si>
  <si>
    <r>
      <t>028/</t>
    </r>
    <r>
      <rPr>
        <b/>
        <sz val="10"/>
        <color rgb="FF0000CC"/>
        <rFont val="Arial Narrow"/>
        <family val="2"/>
      </rPr>
      <t>26</t>
    </r>
  </si>
  <si>
    <t>Servicio de mantenimiento preventivo y correctivo de planstas telefónicas de Correos y Bomberos.</t>
  </si>
  <si>
    <t>MG-020/2014</t>
  </si>
  <si>
    <t>DESARROLLO DE SOLUCIONES INTEGRALES, S.A. DE C.V.</t>
  </si>
  <si>
    <t>MG-021/2014</t>
  </si>
  <si>
    <t>e-BUSINESS DISTRIBUTION DE EL SALVADOR, S.A. DE C.V.</t>
  </si>
  <si>
    <r>
      <t>130/</t>
    </r>
    <r>
      <rPr>
        <b/>
        <sz val="10"/>
        <color rgb="FF0000CC"/>
        <rFont val="Arial Narrow"/>
        <family val="2"/>
      </rPr>
      <t>135</t>
    </r>
  </si>
  <si>
    <t>MG-029/2014</t>
  </si>
  <si>
    <r>
      <t xml:space="preserve">Servicio de alimentación servida p/personal de COE, Protección Civil.  </t>
    </r>
    <r>
      <rPr>
        <b/>
        <sz val="10"/>
        <color rgb="FF000099"/>
        <rFont val="Arial Narrow"/>
        <family val="2"/>
      </rPr>
      <t>MAIRA MARISOL FLORES MARTINEZ.</t>
    </r>
  </si>
  <si>
    <r>
      <t>152/</t>
    </r>
    <r>
      <rPr>
        <b/>
        <sz val="10"/>
        <color rgb="FF0000CC"/>
        <rFont val="Arial Narrow"/>
        <family val="2"/>
      </rPr>
      <t>155</t>
    </r>
  </si>
  <si>
    <t>MG-038/2014</t>
  </si>
  <si>
    <r>
      <t xml:space="preserve">Servicio de seguro por medio de póliza de fidelidad y dinero y valores para personal del MIGOB y sus dependencias. </t>
    </r>
    <r>
      <rPr>
        <b/>
        <sz val="10"/>
        <color rgb="FF000099"/>
        <rFont val="Arial Narrow"/>
        <family val="2"/>
      </rPr>
      <t>SEGUROS E INVERSIONES, S.A.</t>
    </r>
  </si>
  <si>
    <t>1 de octubre 2014  al 30 septiembre 2015</t>
  </si>
  <si>
    <t>PRORROGAS DE CONTRATOS DEL 2013 PARA EL 2014</t>
  </si>
  <si>
    <r>
      <t>029</t>
    </r>
    <r>
      <rPr>
        <b/>
        <sz val="10"/>
        <color rgb="FF000099"/>
        <rFont val="Arial Narrow"/>
        <family val="2"/>
      </rPr>
      <t>-27</t>
    </r>
  </si>
  <si>
    <r>
      <rPr>
        <b/>
        <sz val="9"/>
        <color rgb="FF0000CC"/>
        <rFont val="Arial Narrow"/>
        <family val="2"/>
      </rPr>
      <t xml:space="preserve">Resolución No. 152-A         </t>
    </r>
    <r>
      <rPr>
        <b/>
        <sz val="9"/>
        <rFont val="Arial Narrow"/>
        <family val="2"/>
      </rPr>
      <t xml:space="preserve">                           </t>
    </r>
    <r>
      <rPr>
        <b/>
        <sz val="9"/>
        <color rgb="FF800000"/>
        <rFont val="Arial Narrow"/>
        <family val="2"/>
      </rPr>
      <t>Orden No. 01688</t>
    </r>
  </si>
  <si>
    <r>
      <rPr>
        <sz val="10"/>
        <rFont val="Arial Narrow"/>
        <family val="2"/>
      </rPr>
      <t>Servicio de resguardo de medios opticos p/Imprenta Nacional.</t>
    </r>
    <r>
      <rPr>
        <b/>
        <sz val="10"/>
        <color indexed="18"/>
        <rFont val="Arial Narrow"/>
        <family val="2"/>
      </rPr>
      <t xml:space="preserve">  GBM DE EL SALVADOR, S.A. DE C.V.</t>
    </r>
  </si>
  <si>
    <t xml:space="preserve">1 de enero al 30/06/2014.      </t>
  </si>
  <si>
    <r>
      <t>032</t>
    </r>
    <r>
      <rPr>
        <b/>
        <sz val="10"/>
        <color rgb="FF000099"/>
        <rFont val="Arial Narrow"/>
        <family val="2"/>
      </rPr>
      <t>-29</t>
    </r>
  </si>
  <si>
    <r>
      <rPr>
        <b/>
        <sz val="9"/>
        <color rgb="FF0000CC"/>
        <rFont val="Arial Narrow"/>
        <family val="2"/>
      </rPr>
      <t xml:space="preserve">Resolución No. 151     </t>
    </r>
    <r>
      <rPr>
        <b/>
        <sz val="9"/>
        <rFont val="Arial Narrow"/>
        <family val="2"/>
      </rPr>
      <t xml:space="preserve">                           </t>
    </r>
    <r>
      <rPr>
        <b/>
        <sz val="9"/>
        <color rgb="FF800000"/>
        <rFont val="Arial Narrow"/>
        <family val="2"/>
      </rPr>
      <t>MG-013/2013</t>
    </r>
  </si>
  <si>
    <r>
      <rPr>
        <sz val="10"/>
        <rFont val="Arial Narrow"/>
        <family val="2"/>
      </rPr>
      <t xml:space="preserve">Servicio de mantenimiento correctivo de vehículos y pesados del Cuerpo de Bomberos.                                           </t>
    </r>
    <r>
      <rPr>
        <b/>
        <sz val="10"/>
        <color indexed="18"/>
        <rFont val="Arial Narrow"/>
        <family val="2"/>
      </rPr>
      <t xml:space="preserve">  TRANSPORTES PESADOS, S.A. DE C.V.</t>
    </r>
  </si>
  <si>
    <t>1 de enero al 31/03/2014</t>
  </si>
  <si>
    <r>
      <t>010</t>
    </r>
    <r>
      <rPr>
        <b/>
        <sz val="10"/>
        <color rgb="FF000099"/>
        <rFont val="Arial Narrow"/>
        <family val="2"/>
      </rPr>
      <t>-9</t>
    </r>
  </si>
  <si>
    <r>
      <rPr>
        <b/>
        <sz val="9"/>
        <color rgb="FF0000CC"/>
        <rFont val="Arial Narrow"/>
        <family val="2"/>
      </rPr>
      <t xml:space="preserve">Resolución No. 142     </t>
    </r>
    <r>
      <rPr>
        <b/>
        <sz val="9"/>
        <rFont val="Arial Narrow"/>
        <family val="2"/>
      </rPr>
      <t xml:space="preserve">                           </t>
    </r>
    <r>
      <rPr>
        <b/>
        <sz val="9"/>
        <color rgb="FF800000"/>
        <rFont val="Arial Narrow"/>
        <family val="2"/>
      </rPr>
      <t>MG-0272013</t>
    </r>
  </si>
  <si>
    <t>6 de enero al 30/04/2014</t>
  </si>
  <si>
    <r>
      <t>027</t>
    </r>
    <r>
      <rPr>
        <b/>
        <sz val="10"/>
        <color rgb="FF000099"/>
        <rFont val="Arial Narrow"/>
        <family val="2"/>
      </rPr>
      <t>-25</t>
    </r>
  </si>
  <si>
    <r>
      <rPr>
        <b/>
        <sz val="9"/>
        <color rgb="FF0000CC"/>
        <rFont val="Arial Narrow"/>
        <family val="2"/>
      </rPr>
      <t xml:space="preserve">Resolución No. 152     </t>
    </r>
    <r>
      <rPr>
        <b/>
        <sz val="9"/>
        <rFont val="Arial Narrow"/>
        <family val="2"/>
      </rPr>
      <t xml:space="preserve">                           </t>
    </r>
    <r>
      <rPr>
        <b/>
        <sz val="9"/>
        <color rgb="FF800000"/>
        <rFont val="Arial Narrow"/>
        <family val="2"/>
      </rPr>
      <t>Orden No. 10607</t>
    </r>
  </si>
  <si>
    <t xml:space="preserve">                                                         </t>
  </si>
  <si>
    <t>1 de enero al 30/06/2014</t>
  </si>
  <si>
    <r>
      <t>030</t>
    </r>
    <r>
      <rPr>
        <b/>
        <sz val="10"/>
        <color rgb="FF000099"/>
        <rFont val="Arial Narrow"/>
        <family val="2"/>
      </rPr>
      <t>-23</t>
    </r>
  </si>
  <si>
    <r>
      <rPr>
        <b/>
        <sz val="9"/>
        <color rgb="FF0000CC"/>
        <rFont val="Arial Narrow"/>
        <family val="2"/>
      </rPr>
      <t xml:space="preserve">Resolución No. 150     </t>
    </r>
    <r>
      <rPr>
        <b/>
        <sz val="9"/>
        <rFont val="Arial Narrow"/>
        <family val="2"/>
      </rPr>
      <t xml:space="preserve">                           </t>
    </r>
    <r>
      <rPr>
        <b/>
        <sz val="9"/>
        <color rgb="FF800000"/>
        <rFont val="Arial Narrow"/>
        <family val="2"/>
      </rPr>
      <t>MG-012/2013</t>
    </r>
  </si>
  <si>
    <r>
      <rPr>
        <sz val="10"/>
        <rFont val="Arial Narrow"/>
        <family val="2"/>
      </rPr>
      <t xml:space="preserve">Servicio de mantenimiento preventivo y correctivo de los equipos de aire acondicionado del MIGOB y dependencias. </t>
    </r>
    <r>
      <rPr>
        <b/>
        <sz val="10"/>
        <color indexed="18"/>
        <rFont val="Arial Narrow"/>
        <family val="2"/>
      </rPr>
      <t xml:space="preserve"> AIRECONSIS, S.A. DE C.V.</t>
    </r>
  </si>
  <si>
    <t>166</t>
  </si>
  <si>
    <t>173</t>
  </si>
  <si>
    <t>01771</t>
  </si>
  <si>
    <t>Adquisición de 11 pares de botas de cuero con cubo de acero, tipo industrial p/personal femenino de Producción.</t>
  </si>
  <si>
    <t>162</t>
  </si>
  <si>
    <t>165</t>
  </si>
  <si>
    <t>01770</t>
  </si>
  <si>
    <t>Saturno, S.A. de C.V.</t>
  </si>
  <si>
    <t>Adquisición de 2 medallas de plata con medidas de 30mm de diámetro y 15 gms. De peso, con logo de Imprenta grabado. Día del tipografo 24 junio 2014</t>
  </si>
  <si>
    <t>163</t>
  </si>
  <si>
    <t>168</t>
  </si>
  <si>
    <t>03217</t>
  </si>
  <si>
    <t xml:space="preserve">La Central de Seguros y Fianzas, S.A. </t>
  </si>
  <si>
    <t>Adquisición de 1 fianza de Fiel Cumplimiento a favor del Fondo Social para la Vivienda que garantiza Convenio de Servicios entre Correos y FSV.</t>
  </si>
  <si>
    <t>167</t>
  </si>
  <si>
    <t>03216</t>
  </si>
  <si>
    <t>Impresión de sellos postales emisión "40 aniversario de fundación de la Orden de Malta…", 2,960 pliegos de 20 unidades cada uno.</t>
  </si>
  <si>
    <t>169</t>
  </si>
  <si>
    <t>176</t>
  </si>
  <si>
    <t>10941</t>
  </si>
  <si>
    <t>D'Cora Servi Asociados, S.A. de C.V.</t>
  </si>
  <si>
    <t>Adquisición de 2 cortinas horizontales mini blins de aluminio de 1 pulgada de ancho p/oficinas de Planificación.</t>
  </si>
  <si>
    <t>161</t>
  </si>
  <si>
    <t>01772</t>
  </si>
  <si>
    <t>Dataguard, S.A. de C.V.</t>
  </si>
  <si>
    <t>Servicio de resguardo de medios opticos DVD/BLURAY (copias de seguridad), p/Imprenta Nacional.  Al 31/12/2014.</t>
  </si>
  <si>
    <t>155</t>
  </si>
  <si>
    <t>171</t>
  </si>
  <si>
    <t>01773</t>
  </si>
  <si>
    <t>Winzer, Corporación de Productos y Servicios, S.A. de C.V.</t>
  </si>
  <si>
    <t>Adquisición de 1,000 libras de wipper en hilo primera calidad. p/Producción de Imprenta.</t>
  </si>
  <si>
    <t>03218</t>
  </si>
  <si>
    <t>Net Support, S.A. de C.V.</t>
  </si>
  <si>
    <t>Suscripción de licencias Firewall para ASG425 SOPH05-ASTARO UTM (ASG FULLGUARD), p/oficinas de Correos.</t>
  </si>
  <si>
    <t>092</t>
  </si>
  <si>
    <t>10940</t>
  </si>
  <si>
    <t>Adquisición de q caja de solución siliconeada, azul p/lubricar frenos y clutch (caja 12 cuartos de galon)</t>
  </si>
  <si>
    <t>10939</t>
  </si>
  <si>
    <t>Adquisición de 1 barril de aceite multigrado 85W140 y 3 galones de solución para limpiar vehículos, silicón p/tableros.  A utilizar en Bomberos.</t>
  </si>
  <si>
    <t>Adquisición de 1 barril de aceite multigrado 15W40, 1 de aceite multigrado 20W50, etc. p/tableros.  A utilizar en Bomberos.</t>
  </si>
  <si>
    <t>122</t>
  </si>
  <si>
    <t>10943</t>
  </si>
  <si>
    <t>Equipos Comerciales, Industriales y Méidcos, S.a. de C.V. (ECOIM, S.A. DE C.V.)</t>
  </si>
  <si>
    <t>Adquisición de empaques, manecillas, desarmadores,  punta magnéticas, etc. Herramientas, materiales y repuestos p/MIGOB, Correos e Imprenta</t>
  </si>
  <si>
    <t>10944</t>
  </si>
  <si>
    <t xml:space="preserve">Viduc, S.A. de C.V. </t>
  </si>
  <si>
    <t>Adquisición de atornilladores, cepillos lisos, cuchilas para cortar, discos de sierra, escuadras,  para reparaciones de infraestructura en /MIGOB.</t>
  </si>
  <si>
    <t>10945</t>
  </si>
  <si>
    <t>Adquisición de brocas en diferentes medidas, discos de sierra, etc,  p/MIGOB, Correos e Imprenta</t>
  </si>
  <si>
    <t>10946</t>
  </si>
  <si>
    <t>Fredy Noe Granados Ricera (Ferretería La Comercial)</t>
  </si>
  <si>
    <t>Adquisición de masilla p/tabla roca, bombas p/aspersores, cepillos de canal, etc,  p/MIGOB, Correos e Imprenta</t>
  </si>
  <si>
    <t>174</t>
  </si>
  <si>
    <t>184</t>
  </si>
  <si>
    <t>01774</t>
  </si>
  <si>
    <t>Medalla de oro de 10 kilates, 40mm de diámetro, 25 gramos de pso, grabado en alto relieve p/premiar a empleados en el Día dl Tipógrafo de Imprenta.</t>
  </si>
  <si>
    <t>10949</t>
  </si>
  <si>
    <t>José Alejandro Bautista Yan (Distribuidora L.Y.)</t>
  </si>
  <si>
    <t>Adquisición de medicamentos, acetaminofen, diclofenac, guantes, etc. p/clínica odontológica de Correos p/dar asistencia a empelados MIGOB.</t>
  </si>
  <si>
    <t>10948</t>
  </si>
  <si>
    <t>Guardado, S.A. de C.V.</t>
  </si>
  <si>
    <t>Adquisición de medicamentos, globacin p/clínica odontológica de Correos p/dar asistencia a empelados MIGOB.</t>
  </si>
  <si>
    <t>181</t>
  </si>
  <si>
    <t>10947</t>
  </si>
  <si>
    <t>Publicación de resulado del proceso de licitación DR CAFTA LA MG-02/2014 "Papelería y artículos de oficina p/CBES y Correos..",  en Diario Latino.</t>
  </si>
  <si>
    <t>170</t>
  </si>
  <si>
    <t>10942</t>
  </si>
  <si>
    <t>Dutriz Hermanos, S.A. de C.v.</t>
  </si>
  <si>
    <t>Publicación de esquela mortuaria por fallecimiento del hijo del ex gobernador de San Vicente, en La Prensa.</t>
  </si>
  <si>
    <t>191</t>
  </si>
  <si>
    <t>196</t>
  </si>
  <si>
    <t>10950</t>
  </si>
  <si>
    <t>Colatino de R.L.</t>
  </si>
  <si>
    <t>Publicación de aviso para procesos de calificación y actualización de proveedores, Diario latino.</t>
  </si>
  <si>
    <t>180</t>
  </si>
  <si>
    <t>185</t>
  </si>
  <si>
    <t>10952</t>
  </si>
  <si>
    <t>Arsegui de El Salvador, S.a. de C.V.</t>
  </si>
  <si>
    <t>Adquisición de 3 extintores de CO2 BC, de 10 libras de capacidad p/Comité de Seguridad e Higiene Ocupacional (CSSO).</t>
  </si>
  <si>
    <t>193</t>
  </si>
  <si>
    <t>10951</t>
  </si>
  <si>
    <t>Juan Carlos Castro Landaverde (Creaciones Publicitarias)</t>
  </si>
  <si>
    <t>Elaboración e instalación de rótulo con letras encajueladas al detalle "Y DESARROLLO TERRITORIAL),.</t>
  </si>
  <si>
    <t>10954</t>
  </si>
  <si>
    <t>General Safety El Salvador, S.A. de C.V.</t>
  </si>
  <si>
    <t>Adquisición de 1 medidor digital y 1 medidor de calor térmico p/Comité de Seguridad e Higiene Ocupacional (CSSO).</t>
  </si>
  <si>
    <t>10953</t>
  </si>
  <si>
    <t>Adquisición de 1 medidor digital de luz (luxometro), p/Comité de Seguridad e Higiene Ocupacional (CSSO).</t>
  </si>
  <si>
    <t>01775</t>
  </si>
  <si>
    <t>Servicio de reparación de CTP, marca ECRM y suministro de motor del rodillo de entrada.</t>
  </si>
  <si>
    <t>192</t>
  </si>
  <si>
    <t>10955</t>
  </si>
  <si>
    <t>Winzer Corporación de Productos y Servicios, S.A. de C.V.</t>
  </si>
  <si>
    <t>Caños de hierro, platinas, varillas, brocas, etc, p/construir bafandales y pasamanos en edifio MIGOB.</t>
  </si>
  <si>
    <t>182</t>
  </si>
  <si>
    <t>190</t>
  </si>
  <si>
    <t>10956</t>
  </si>
  <si>
    <t>Adquisición de lamparas de emergencia electricas y detectores de humo.  Comité de Seguridad e Higiene Ocupacional (CSSO)</t>
  </si>
  <si>
    <t>189</t>
  </si>
  <si>
    <t>10957</t>
  </si>
  <si>
    <t>Telesis, S.A. de C.V.</t>
  </si>
  <si>
    <t>Adquisición de 66 radios Motorola MR350R con cobertura de 35 millas ó mas. Comité de Seguridad e Higiene Ocupacional (CSSO)</t>
  </si>
  <si>
    <t>186</t>
  </si>
  <si>
    <t>194</t>
  </si>
  <si>
    <t>10961</t>
  </si>
  <si>
    <t>Marcos Tulio Rivas Ramírez (Hiper Ferretera)</t>
  </si>
  <si>
    <t>Adquisición de 25 sierras metalicas para corte ordinario y 6 brochas de cerda. p/construir gradas de acceso peatonal del estacionamiento al nivel 1.</t>
  </si>
  <si>
    <t>10960</t>
  </si>
  <si>
    <t>Electro Ferretería, S.A. de C.V.</t>
  </si>
  <si>
    <t>Adquisición de 25 bolsas de cemento marca Holcin Cessa. p/construir gradas de acceso peatonal del estacionamiento al nivel 1.</t>
  </si>
  <si>
    <t>10959</t>
  </si>
  <si>
    <t>Adquisición de 25 pliegos de lija No. 150 y 58 tubos industriales de 1 pulg.  p/construir gradas de acceso peatonal del estacionamiento al nivel 1.</t>
  </si>
  <si>
    <t>10958</t>
  </si>
  <si>
    <t>Suriano Siu, S.A. de C.V. (SURISSA)</t>
  </si>
  <si>
    <t>Angulos de hierro, caños de hierro negro, varillas, discos, etc.  p/construir gradas de acceso peatonal del estacionamiento al nivel 1.</t>
  </si>
  <si>
    <t>183</t>
  </si>
  <si>
    <t>198</t>
  </si>
  <si>
    <t>10975</t>
  </si>
  <si>
    <t>Screen  Check El Salvador, S.A. de C.V.</t>
  </si>
  <si>
    <t>Suministro de 468 carnet de identificación para el personal que labora en Bomberos a nivel nacional.</t>
  </si>
  <si>
    <t>200</t>
  </si>
  <si>
    <t>208</t>
  </si>
  <si>
    <t>10974</t>
  </si>
  <si>
    <t>Prodina, S.A. de C.V.</t>
  </si>
  <si>
    <t>Adquisición de sellos impresores automáticos y de madera para oficinas de MIGOB e Imprenta.</t>
  </si>
  <si>
    <t>199</t>
  </si>
  <si>
    <t>206</t>
  </si>
  <si>
    <t>10966</t>
  </si>
  <si>
    <t>Suministro de 4 banderas de interperie y 3 banderas del MIGOB bordadas en satin, para exteriores.</t>
  </si>
  <si>
    <t>203</t>
  </si>
  <si>
    <t>01776</t>
  </si>
  <si>
    <t>Mecano-Tecnicos, S.A. de C.V. (METECNI, S.A. DE C.V.)</t>
  </si>
  <si>
    <t>Fabricación de 5 protectores de lámina de 3/64x42x4, p/máqina tipografica Heidelberg, Minerva</t>
  </si>
  <si>
    <t>10972</t>
  </si>
  <si>
    <t>Siscomp Network, S.A. de C.V.</t>
  </si>
  <si>
    <t>Servicio de alojamiento de páginas web, correos electronicos y registro y renovación de dominios para Oficinas de Protección Civil.</t>
  </si>
  <si>
    <t>209</t>
  </si>
  <si>
    <t>215</t>
  </si>
  <si>
    <t>03219</t>
  </si>
  <si>
    <t>Suministro de 75 sillas de espera sin apoyo para brazos, tapizadas tipo damasco, negras, base metalica, p/oficinas de Correos.</t>
  </si>
  <si>
    <t>10973</t>
  </si>
  <si>
    <t>Infra de El Salvador, S.A. de C.V.</t>
  </si>
  <si>
    <t>Servicio de prueba hidrostática de cilindros de gas de respiración autónoma para 109 equipos propiedad de Bomberos.</t>
  </si>
  <si>
    <t>212</t>
  </si>
  <si>
    <t>00110</t>
  </si>
  <si>
    <t>Valdes Data Center, S.A. de C.V.</t>
  </si>
  <si>
    <t>Suministro de 3 computadoras HP Pro Desk 600 TWR, para oficinas de Centros de Gobierno.</t>
  </si>
  <si>
    <t>205</t>
  </si>
  <si>
    <t>218</t>
  </si>
  <si>
    <t>10976</t>
  </si>
  <si>
    <t>José Esau Mejía Milla (Casa de Reproducciones)</t>
  </si>
  <si>
    <t>Suministro de 500 tarjetas blancas de PVC, 1000 cintas bordadas, 1000 fundas plásticas y 500 clips metálicos p/carnet de empleados MIGOB.</t>
  </si>
  <si>
    <t>10977</t>
  </si>
  <si>
    <t>Sistemas C&amp;C, S.A. de C.V.</t>
  </si>
  <si>
    <t>Suministro e instalación de licencias de Software para  Laserfiche Full User Snap-Shop And Email/LSAP, solicitado por Desarrollo Tecnológico.</t>
  </si>
  <si>
    <t>10978</t>
  </si>
  <si>
    <t>Suministro de materiales electricos p/instalar 9 equipos de aire acondicionado: interruptores, cables, etc.</t>
  </si>
  <si>
    <t>10979</t>
  </si>
  <si>
    <t>Suministro de materiales electricos p/instalar 9 equipos de aire acondicionado: Cables, dados térmicos, conectores, etc.</t>
  </si>
  <si>
    <t>214</t>
  </si>
  <si>
    <t>10980</t>
  </si>
  <si>
    <t>Suministro de materiales electricos p/instalar 9 equipos de aire acondicionado: Gas refrigerante, rubatex de 7/8", tubos de cobre, etc.</t>
  </si>
  <si>
    <t>03220</t>
  </si>
  <si>
    <t>María Susana Mejía de Canales (Distribuidora Salvadroreña Tu Surtidora)</t>
  </si>
  <si>
    <t>Suministro de 150 paquetes de bolsas plásticas transparentes 5x8", 100 unidades cada pqte. Y 1,500 pqtes. de 14x23". Utilizadas por Correos p/envíos postales.</t>
  </si>
  <si>
    <t>197</t>
  </si>
  <si>
    <t>01777</t>
  </si>
  <si>
    <t>Servicio de recarta de extintores 31 en total para seguridad de imprenta nacional.  Se vencerá recara en 12 meses</t>
  </si>
  <si>
    <t>117</t>
  </si>
  <si>
    <t>10967</t>
  </si>
  <si>
    <t>Adquisición de arneces, cinturones y guantes de cueo para Secretaría</t>
  </si>
  <si>
    <t>10968</t>
  </si>
  <si>
    <t>Adquisición de fajas lumbares, mangueras plásticas, repuestos p/rodillo etc. Para Secretaría</t>
  </si>
  <si>
    <t>10970</t>
  </si>
  <si>
    <t>Adquisición de guantes de cuero, botas dieléctricas 100% piesl, etc. Para Secretaría y Correos.</t>
  </si>
  <si>
    <t>120</t>
  </si>
  <si>
    <t>10962</t>
  </si>
  <si>
    <t>Adquisición de barniz, brea, cinta amarilla, cintas aislantes, codos de pvc, etc. p/secretaría, Correos, Imprenta y Bomberos.</t>
  </si>
  <si>
    <t>10963</t>
  </si>
  <si>
    <t>Adquisición de Adaptadores machos, anclas plásticas, cañuelas, cinta teflon, etc. p/secretaría, Correos, Imprenta y Bomberos.</t>
  </si>
  <si>
    <t>10965</t>
  </si>
  <si>
    <t>Adquisición de Cartuchos p/gases ácidos, laca, barniz, esmalte negro, pintura, etc. p/secretaría, Correos, Imprenta y Bomberos.</t>
  </si>
  <si>
    <t>204</t>
  </si>
  <si>
    <t>219</t>
  </si>
  <si>
    <t>10982</t>
  </si>
  <si>
    <t>Publicación de adjudicación del proceso DR CAFTA LA-MG-08/2014, diario Latino.</t>
  </si>
  <si>
    <t>10987</t>
  </si>
  <si>
    <t>Mauricio Gómez Cruz (Equipos y Servicios Tecnicos)</t>
  </si>
  <si>
    <t>Suministro e instalación de un reloj marcador de huellas en Protección Civil de Nejapa, incluye software .</t>
  </si>
  <si>
    <t>10983</t>
  </si>
  <si>
    <t>Central American Distribution Agency, S.A. de C.V.</t>
  </si>
  <si>
    <t>Suministro de 2 galones de aceite sintético para compresor de aire respirable del quipo de Bomberos.</t>
  </si>
  <si>
    <t>10984</t>
  </si>
  <si>
    <t>Suministro de 80 pintas (1/85 de galón), aceite para mezcla, motor de dos tiempos sintético p/motosierras de Bomberos.</t>
  </si>
  <si>
    <t>10989</t>
  </si>
  <si>
    <t>Creaciones Elizabeth, S.A. de C.V.</t>
  </si>
  <si>
    <t>Adquisición de camisetas, chumpas, chalecos, capas, etc, uniformes para personal que labora en Protección Civil.</t>
  </si>
  <si>
    <t>10986</t>
  </si>
  <si>
    <t>Servicio de mantenimiento preventivo y correctivo p/compresor del aire acondicionado, asignado al depto. De Operaciones de CBES oficina central.</t>
  </si>
  <si>
    <t>217</t>
  </si>
  <si>
    <t>10971</t>
  </si>
  <si>
    <t>Publicación venta de bases del proceso DR CAFTA LA MG-09/2014. Publicado en La Prensa Grafica</t>
  </si>
  <si>
    <t>10981</t>
  </si>
  <si>
    <t>Editorial Altamirano Madriz,  S.A. de C.V.</t>
  </si>
  <si>
    <t>Publicación venta de bases del proceso DR CAFTA LA MG-09/2014. Publicado en El Diario de Hoy.</t>
  </si>
  <si>
    <t>01778</t>
  </si>
  <si>
    <t>Suministro de 2 pantallas de televisión de 32", 42" y 55" respectivamente, todas con soporte para pares, y para áreas de espera de Imprenta Nacional.</t>
  </si>
  <si>
    <t>213</t>
  </si>
  <si>
    <t>10995</t>
  </si>
  <si>
    <t>Arsegui de El Salvador, S.A. de C.V.</t>
  </si>
  <si>
    <t>Adquisición de 4 extintores de polvo químico seco ABC de 20 libras, marca Century Factory, para instalar en la bodega.</t>
  </si>
  <si>
    <t>216</t>
  </si>
  <si>
    <t>224</t>
  </si>
  <si>
    <t>10997</t>
  </si>
  <si>
    <t>Elaboración de sellos automáticos, hules para sellos de madera y sellos de madera p/Protección Civil y Correos; por cambio de logo.</t>
  </si>
  <si>
    <t>220</t>
  </si>
  <si>
    <t>01780</t>
  </si>
  <si>
    <t>Servicios Artes Graficas, S.A.</t>
  </si>
  <si>
    <t>Suministro e instalación de repuesto arbol articulado completo para máquina impresroa  Sorm 1 y rueda libre para tintero de máquina Sors-z</t>
  </si>
  <si>
    <t>03222</t>
  </si>
  <si>
    <t>Suministro de arandelas, angulos, bisagras, cañuelas, clavos,  etc. y toda clase de materiales metalicos para mantenimiento de infraestructura de Correos de El Salvador.</t>
  </si>
  <si>
    <t>03223</t>
  </si>
  <si>
    <t>RZ, S.A. de C.V. (Papelera Salvadoreña)</t>
  </si>
  <si>
    <t>Suministro de alambre galvanizado, varillas de ierro corrugado, etc. y toda clase de materiales metalicos para mantenimiento de infraestructura de Correos de El Salvador.</t>
  </si>
  <si>
    <t>03224</t>
  </si>
  <si>
    <t>Suministro de angulos de hierro, caños cuadros, vaillas de hierro, etc. y toda clase de materiales metalicos para mantenimiento de infraestructura de Correos de El Salvador.</t>
  </si>
  <si>
    <t>10990</t>
  </si>
  <si>
    <t>Coproser, S.A. de C.V.</t>
  </si>
  <si>
    <t>Adquisición de cronómetro deportivo, marca Casio, para atender emergencias del Cuerpo de Bomberos.</t>
  </si>
  <si>
    <t>10991</t>
  </si>
  <si>
    <t>GM Group, S.A. de C.V.</t>
  </si>
  <si>
    <t>Adquisición de overoles tipo apicola (para atender enjambres de abejas), para atender emergencias del Cuerpo de Bomberos.</t>
  </si>
  <si>
    <t>10992</t>
  </si>
  <si>
    <t>Adquisición de velos tipo apicola (para atender enjambres de abejas), para atender emergencias del Cuerpo de Bomberos.</t>
  </si>
  <si>
    <t>10993</t>
  </si>
  <si>
    <t>Proveedores de Insumos Diversos, S.A. de C.V.</t>
  </si>
  <si>
    <t>Adquisición de cajas de nitrilo de 4 milesimas, mangueras, pistones, botas plásticas, para atender emergencias del Cuerpo de Bomberos.</t>
  </si>
  <si>
    <t>10994</t>
  </si>
  <si>
    <t>Adquisición de capas de uina pieza para lluvia, limas circulares, baterias p/computadora, para atender emergencias del Cuerpo de Bomberos.</t>
  </si>
  <si>
    <t>01781</t>
  </si>
  <si>
    <t>Inversiones Mafer, S.A. de C.V.</t>
  </si>
  <si>
    <t>Adquisición de 9 computadoras de escritorio HP-ProOne, 5 de escritorio HP-Prodesk, 4 portátiles, 12 UPS de 100VA y 10 licencias de software, todo para uso de oficinas de Imprenta Nacional.</t>
  </si>
  <si>
    <t>227</t>
  </si>
  <si>
    <t>10998</t>
  </si>
  <si>
    <t>Tas El Salvador, S.A. de C.V.</t>
  </si>
  <si>
    <t>Suministro e instalación de sistema de alerta temprana por sismo, en las instalaciones de la Torre de Gobernación.</t>
  </si>
  <si>
    <t>10999</t>
  </si>
  <si>
    <t>Norma Eloisa Romero Medrano (Medical Systems)</t>
  </si>
  <si>
    <t>Adquisición de papel térmico, cintas testigo de 1/2x60 ydas., tiras de hemoglutest, torniquetes, etc. p/clínica empresarial del MIGOB.</t>
  </si>
  <si>
    <t>11000</t>
  </si>
  <si>
    <t>Formularios Stantadard, S.A. de C.V.</t>
  </si>
  <si>
    <t>Elaboración de 2,000 juegos de formularios (original y 4 copias en papel químico), de ordenes de compra, medidas 9 1/2x11, p/UACI</t>
  </si>
  <si>
    <t>242</t>
  </si>
  <si>
    <t>FONDOS DEL PRESUPUESTO GENERAL 2010</t>
  </si>
  <si>
    <t>FONDO DE ACTIVIDADES ESPECIALES 2010</t>
  </si>
  <si>
    <r>
      <t>075</t>
    </r>
    <r>
      <rPr>
        <b/>
        <sz val="12"/>
        <color rgb="FF0000CC"/>
        <rFont val="Arial Narrow"/>
        <family val="2"/>
      </rPr>
      <t>/74</t>
    </r>
  </si>
  <si>
    <t>DR CAFTA LA-MG-02/2014</t>
  </si>
  <si>
    <t>Adquisición de papelería y artículos de oficina para el Cuerpo de Bomberos y Correos de El Salvador, dependencias MIGOB.</t>
  </si>
  <si>
    <t>MG-032/2014</t>
  </si>
  <si>
    <t>NOE ALBERTO GUILLEN</t>
  </si>
  <si>
    <t>MG-033/2014</t>
  </si>
  <si>
    <t>LIBRERÍA CERVANTES, S.A. DE C.V.</t>
  </si>
  <si>
    <t>MG-034/2014</t>
  </si>
  <si>
    <t>MARIA GUILLERMINA AGUILAR JOVEL (PURIFASA)</t>
  </si>
  <si>
    <t>MG-035/2014</t>
  </si>
  <si>
    <t>BETO INTERNACIONAL, S.A. DE C.V.</t>
  </si>
  <si>
    <t>MG-036/2015</t>
  </si>
  <si>
    <t>MULTIPLES NEGOCIOS, S.A. DE C.V.</t>
  </si>
  <si>
    <t>MG-037/2014</t>
  </si>
  <si>
    <t>DPG, S.A. DE C.V.</t>
  </si>
  <si>
    <r>
      <t>147/</t>
    </r>
    <r>
      <rPr>
        <b/>
        <sz val="12"/>
        <color rgb="FF000099"/>
        <rFont val="Arial Narrow"/>
        <family val="2"/>
      </rPr>
      <t>152</t>
    </r>
  </si>
  <si>
    <t>MODIFICATIVA 1          Resol. No. 23</t>
  </si>
  <si>
    <t>Inclurición de 1 motocicleta, propiedad de bomberos al contrato de seguros.</t>
  </si>
  <si>
    <r>
      <t>088/</t>
    </r>
    <r>
      <rPr>
        <b/>
        <sz val="12"/>
        <color rgb="FF000099"/>
        <rFont val="Arial Narrow"/>
        <family val="2"/>
      </rPr>
      <t>195</t>
    </r>
  </si>
  <si>
    <t>MODIFICATIVA 2           Resol. No. 27-A</t>
  </si>
  <si>
    <t>Inclurición de 5 vehículos propiedad de bomberos al contrato de seguros.</t>
  </si>
  <si>
    <r>
      <t>102</t>
    </r>
    <r>
      <rPr>
        <b/>
        <sz val="12"/>
        <color rgb="FF0000CC"/>
        <rFont val="Arial Narrow"/>
        <family val="2"/>
      </rPr>
      <t>/104</t>
    </r>
  </si>
  <si>
    <t>DR CAFTA LA-MG-07/2014</t>
  </si>
  <si>
    <t>MG-031/2014</t>
  </si>
  <si>
    <r>
      <t xml:space="preserve">Suministro de uniformes para personal del MIGOB y sus dependenciasl. </t>
    </r>
    <r>
      <rPr>
        <b/>
        <sz val="10"/>
        <color rgb="FF0000CC"/>
        <rFont val="Arial Narrow"/>
        <family val="2"/>
      </rPr>
      <t>MAQUILADORA Y BORDADOS ABBA, S.A. DE C.V.</t>
    </r>
  </si>
  <si>
    <r>
      <t>112</t>
    </r>
    <r>
      <rPr>
        <b/>
        <sz val="12"/>
        <color rgb="FF0000CC"/>
        <rFont val="Arial Narrow"/>
        <family val="2"/>
      </rPr>
      <t>/115</t>
    </r>
  </si>
  <si>
    <t>DR CAFTA LA-MG-08/2014</t>
  </si>
  <si>
    <t>Suministro de llantas y neumáticos para la flota automotriz y motocicletas del MIGOB y sus dependencias.</t>
  </si>
  <si>
    <t>MG-042/2014</t>
  </si>
  <si>
    <t>REPUESTOS DIDEA, S.A. DE C.V.</t>
  </si>
  <si>
    <t>MG-041/2014</t>
  </si>
  <si>
    <t>RIVERA NUÑEZ, S.A. DE C.V.</t>
  </si>
  <si>
    <t>MG-040/2014</t>
  </si>
  <si>
    <t>ESTRUCTURAS METALICAS Y CONSTRUCCIONES, S.A.</t>
  </si>
  <si>
    <r>
      <t>187/</t>
    </r>
    <r>
      <rPr>
        <b/>
        <sz val="10"/>
        <color rgb="FF0000CC"/>
        <rFont val="Arial Narrow"/>
        <family val="2"/>
      </rPr>
      <t>197</t>
    </r>
  </si>
  <si>
    <t>MG-43/2014</t>
  </si>
  <si>
    <r>
      <t xml:space="preserve">Adquisición de insumos alimenticios varios p/el consumo del personal operativo que apoya emergencias y participantes en capacitaciones y reuniones de trabajo del CBES. </t>
    </r>
    <r>
      <rPr>
        <b/>
        <sz val="10"/>
        <color rgb="FF000099"/>
        <rFont val="Arial Narrow"/>
        <family val="2"/>
      </rPr>
      <t>JOSE ALEJANDRO BAUTISTA YAN.</t>
    </r>
  </si>
  <si>
    <t>al 31 dic. 2014</t>
  </si>
  <si>
    <r>
      <t>201/</t>
    </r>
    <r>
      <rPr>
        <b/>
        <sz val="10"/>
        <color rgb="FF0000CC"/>
        <rFont val="Arial Narrow"/>
        <family val="2"/>
      </rPr>
      <t>209</t>
    </r>
  </si>
  <si>
    <t>MG-44/2014</t>
  </si>
  <si>
    <r>
      <t xml:space="preserve">Mantenimiento preventivo y correctivo para equipo hidráulico del CBES. </t>
    </r>
    <r>
      <rPr>
        <b/>
        <sz val="10"/>
        <color rgb="FF000099"/>
        <rFont val="Arial Narrow"/>
        <family val="2"/>
      </rPr>
      <t>TALLERES MOLDTROK, S.A. DE C.V.</t>
    </r>
  </si>
  <si>
    <t xml:space="preserve"> </t>
  </si>
  <si>
    <t>Adquisición de 100 litros de limpiador de azulejos, pa/limpieza de oficinas de Correos a nivel nacional.</t>
  </si>
  <si>
    <r>
      <rPr>
        <sz val="10"/>
        <rFont val="Arial Narrow"/>
        <family val="2"/>
      </rPr>
      <t xml:space="preserve">Servicio de transporte terrestre p/los empleados del MIGOB y dependencias.                                                                                </t>
    </r>
    <r>
      <rPr>
        <b/>
        <sz val="10"/>
        <color indexed="18"/>
        <rFont val="Arial Narrow"/>
        <family val="2"/>
      </rPr>
      <t xml:space="preserve">  RAUL ERNESTO ESCOBAR NAVAS (AMERICAN BIRDS)</t>
    </r>
  </si>
  <si>
    <r>
      <rPr>
        <sz val="10"/>
        <rFont val="Arial Narrow"/>
        <family val="2"/>
      </rPr>
      <t xml:space="preserve">Servicio de mantenimiento preventivo y correctivo del equipo de repetidoras, enlace del sistema de transmisión radial y alquiler de sitios de repetición p/el 2014, de Protección Civil y Bomberos.  </t>
    </r>
    <r>
      <rPr>
        <b/>
        <sz val="10"/>
        <color indexed="18"/>
        <rFont val="Arial Narrow"/>
        <family val="2"/>
      </rPr>
      <t>RADIOCOM, S.A. DE C.V.</t>
    </r>
  </si>
  <si>
    <t>MONTO GOES</t>
  </si>
  <si>
    <t>MONTO FAE</t>
  </si>
  <si>
    <t>DURACION DE LA  CONTRATACIÓN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</si>
</sst>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;[Red]0"/>
    <numFmt numFmtId="165" formatCode="d\-mmm\-yyyy"/>
    <numFmt numFmtId="166" formatCode="_-&quot;$&quot;* #,##0.00_-;\-&quot;$&quot;* #,##0.00_-;_-&quot;$&quot;* &quot;-&quot;??_-;_-@_-"/>
    <numFmt numFmtId="167" formatCode="_-[$€-2]* #,##0.00_-;\-[$€-2]* #,##0.00_-;_-[$€-2]* &quot;-&quot;??_-"/>
    <numFmt numFmtId="168" formatCode="_([$$-409]* #,##0.00_);_([$$-409]* \(#,##0.00\);_([$$-409]* &quot;-&quot;??_);_(@_)"/>
    <numFmt numFmtId="169" formatCode="_(&quot;$&quot;* #,##0.00_);_(&quot;$&quot;* \(#,##0.00\);_(&quot;$&quot;* &quot;-&quot;_);_(@_)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color indexed="62"/>
      <name val="Arial Narrow"/>
      <family val="2"/>
    </font>
    <font>
      <b/>
      <sz val="12"/>
      <color indexed="16"/>
      <name val="Arial Narrow"/>
      <family val="2"/>
    </font>
    <font>
      <u/>
      <sz val="10"/>
      <color indexed="12"/>
      <name val="Arial"/>
      <family val="2"/>
    </font>
    <font>
      <b/>
      <i/>
      <sz val="10"/>
      <name val="Arial Narrow"/>
      <family val="2"/>
    </font>
    <font>
      <b/>
      <sz val="10"/>
      <color rgb="FF800000"/>
      <name val="Arial Narrow"/>
      <family val="2"/>
    </font>
    <font>
      <sz val="8"/>
      <name val="Arial Narrow"/>
      <family val="2"/>
    </font>
    <font>
      <b/>
      <sz val="10"/>
      <color indexed="18"/>
      <name val="Arial Narrow"/>
      <family val="2"/>
    </font>
    <font>
      <sz val="9"/>
      <name val="Times New Roman"/>
      <family val="1"/>
    </font>
    <font>
      <sz val="12"/>
      <name val="Times New Roman"/>
      <family val="1"/>
    </font>
    <font>
      <sz val="9"/>
      <color indexed="81"/>
      <name val="Tahoma"/>
      <family val="2"/>
    </font>
    <font>
      <sz val="8"/>
      <name val="Arial"/>
      <family val="2"/>
    </font>
    <font>
      <b/>
      <sz val="11"/>
      <name val="Arial Narrow"/>
      <family val="2"/>
    </font>
    <font>
      <b/>
      <sz val="12"/>
      <color rgb="FF800000"/>
      <name val="Arial Narrow"/>
      <family val="2"/>
    </font>
    <font>
      <b/>
      <sz val="12"/>
      <color rgb="FF0000CC"/>
      <name val="Arial Narrow"/>
      <family val="2"/>
    </font>
    <font>
      <b/>
      <sz val="9"/>
      <color rgb="FF000099"/>
      <name val="Arial Narrow"/>
      <family val="2"/>
    </font>
    <font>
      <sz val="10"/>
      <color indexed="16"/>
      <name val="Arial Narrow"/>
      <family val="2"/>
    </font>
    <font>
      <b/>
      <sz val="10"/>
      <color rgb="FF0000CC"/>
      <name val="Arial Narrow"/>
      <family val="2"/>
    </font>
    <font>
      <sz val="11"/>
      <name val="Arial Narrow"/>
      <family val="2"/>
    </font>
    <font>
      <b/>
      <sz val="10"/>
      <color theme="0" tint="-0.499984740745262"/>
      <name val="Arial Narrow"/>
      <family val="2"/>
    </font>
    <font>
      <sz val="10"/>
      <color theme="0" tint="-0.499984740745262"/>
      <name val="Arial Narrow"/>
      <family val="2"/>
    </font>
    <font>
      <sz val="8"/>
      <color rgb="FF0000CC"/>
      <name val="Arial Narrow"/>
      <family val="2"/>
    </font>
    <font>
      <b/>
      <sz val="10"/>
      <color rgb="FF000099"/>
      <name val="Arial Narrow"/>
      <family val="2"/>
    </font>
    <font>
      <b/>
      <sz val="9"/>
      <color rgb="FF800000"/>
      <name val="Arial Narrow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b/>
      <sz val="10"/>
      <color indexed="16"/>
      <name val="Arial Narrow"/>
      <family val="2"/>
    </font>
    <font>
      <b/>
      <sz val="10"/>
      <color theme="1" tint="0.499984740745262"/>
      <name val="Arial Narrow"/>
      <family val="2"/>
    </font>
    <font>
      <sz val="10"/>
      <color rgb="FF0000CC"/>
      <name val="Arial Narrow"/>
      <family val="2"/>
    </font>
    <font>
      <sz val="11"/>
      <color theme="0" tint="-0.499984740745262"/>
      <name val="Arial Narrow"/>
      <family val="2"/>
    </font>
    <font>
      <b/>
      <sz val="9"/>
      <color rgb="FF0000CC"/>
      <name val="Arial Narrow"/>
      <family val="2"/>
    </font>
    <font>
      <b/>
      <sz val="12"/>
      <color rgb="FF000099"/>
      <name val="Arial Narrow"/>
      <family val="2"/>
    </font>
    <font>
      <i/>
      <sz val="10"/>
      <name val="Arial Narrow"/>
      <family val="2"/>
    </font>
    <font>
      <i/>
      <sz val="9"/>
      <name val="Times New Roman"/>
      <family val="1"/>
    </font>
    <font>
      <b/>
      <i/>
      <sz val="10"/>
      <color rgb="FF00009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49" fontId="8" fillId="0" borderId="7" xfId="0" applyNumberFormat="1" applyFont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166" fontId="7" fillId="0" borderId="7" xfId="1" applyFont="1" applyFill="1" applyBorder="1" applyAlignment="1">
      <alignment vertical="center"/>
    </xf>
    <xf numFmtId="166" fontId="7" fillId="3" borderId="7" xfId="1" applyFont="1" applyFill="1" applyBorder="1" applyAlignment="1">
      <alignment vertical="center"/>
    </xf>
    <xf numFmtId="166" fontId="7" fillId="4" borderId="7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166" fontId="7" fillId="3" borderId="7" xfId="1" applyFont="1" applyFill="1" applyBorder="1"/>
    <xf numFmtId="166" fontId="7" fillId="4" borderId="7" xfId="1" applyFont="1" applyFill="1" applyBorder="1"/>
    <xf numFmtId="49" fontId="8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wrapText="1"/>
    </xf>
    <xf numFmtId="165" fontId="7" fillId="2" borderId="7" xfId="2" applyNumberFormat="1" applyFont="1" applyFill="1" applyBorder="1" applyAlignment="1" applyProtection="1">
      <alignment vertical="center" wrapText="1"/>
    </xf>
    <xf numFmtId="0" fontId="7" fillId="2" borderId="7" xfId="0" applyFont="1" applyFill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49" fontId="9" fillId="2" borderId="7" xfId="0" applyNumberFormat="1" applyFont="1" applyFill="1" applyBorder="1" applyAlignment="1">
      <alignment vertical="center"/>
    </xf>
    <xf numFmtId="165" fontId="7" fillId="0" borderId="7" xfId="2" applyNumberFormat="1" applyFont="1" applyFill="1" applyBorder="1" applyAlignment="1" applyProtection="1">
      <alignment vertical="center" wrapText="1"/>
    </xf>
    <xf numFmtId="0" fontId="7" fillId="0" borderId="7" xfId="0" applyFont="1" applyFill="1" applyBorder="1" applyAlignment="1">
      <alignment vertical="center" wrapText="1"/>
    </xf>
    <xf numFmtId="166" fontId="7" fillId="0" borderId="7" xfId="1" applyFont="1" applyFill="1" applyBorder="1" applyAlignment="1">
      <alignment horizontal="center" vertical="center"/>
    </xf>
    <xf numFmtId="166" fontId="7" fillId="3" borderId="7" xfId="1" applyFont="1" applyFill="1" applyBorder="1" applyAlignment="1">
      <alignment horizontal="center" vertical="center"/>
    </xf>
    <xf numFmtId="166" fontId="7" fillId="4" borderId="7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/>
    </xf>
    <xf numFmtId="49" fontId="15" fillId="0" borderId="0" xfId="0" applyNumberFormat="1" applyFont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 wrapText="1"/>
    </xf>
    <xf numFmtId="0" fontId="15" fillId="0" borderId="0" xfId="0" applyFont="1" applyBorder="1"/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0" fillId="0" borderId="0" xfId="0" applyFill="1"/>
    <xf numFmtId="0" fontId="5" fillId="2" borderId="2" xfId="0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168" fontId="7" fillId="2" borderId="2" xfId="0" applyNumberFormat="1" applyFont="1" applyFill="1" applyBorder="1" applyAlignment="1">
      <alignment vertical="center"/>
    </xf>
    <xf numFmtId="168" fontId="27" fillId="2" borderId="2" xfId="0" applyNumberFormat="1" applyFont="1" applyFill="1" applyBorder="1" applyAlignment="1">
      <alignment vertical="center"/>
    </xf>
    <xf numFmtId="16" fontId="7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4" fillId="2" borderId="2" xfId="0" applyFont="1" applyFill="1" applyBorder="1" applyAlignment="1">
      <alignment horizontal="left" vertical="center" wrapText="1"/>
    </xf>
    <xf numFmtId="44" fontId="27" fillId="2" borderId="2" xfId="4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44" fontId="7" fillId="2" borderId="2" xfId="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7" fillId="2" borderId="13" xfId="0" applyNumberFormat="1" applyFont="1" applyFill="1" applyBorder="1" applyAlignment="1">
      <alignment horizontal="center" vertical="center" wrapText="1"/>
    </xf>
    <xf numFmtId="168" fontId="7" fillId="2" borderId="0" xfId="0" applyNumberFormat="1" applyFont="1" applyFill="1" applyAlignment="1"/>
    <xf numFmtId="0" fontId="7" fillId="2" borderId="0" xfId="0" applyFont="1" applyFill="1" applyAlignment="1"/>
    <xf numFmtId="0" fontId="29" fillId="2" borderId="2" xfId="0" applyFont="1" applyFill="1" applyBorder="1" applyAlignment="1">
      <alignment horizontal="left" vertical="center"/>
    </xf>
    <xf numFmtId="0" fontId="31" fillId="0" borderId="0" xfId="0" applyFont="1" applyAlignment="1">
      <alignment horizontal="center"/>
    </xf>
    <xf numFmtId="49" fontId="3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31" fillId="0" borderId="0" xfId="0" applyFont="1"/>
    <xf numFmtId="0" fontId="2" fillId="0" borderId="0" xfId="0" applyFont="1" applyFill="1"/>
    <xf numFmtId="168" fontId="7" fillId="0" borderId="2" xfId="0" applyNumberFormat="1" applyFont="1" applyFill="1" applyBorder="1" applyAlignment="1">
      <alignment vertical="center" wrapText="1"/>
    </xf>
    <xf numFmtId="0" fontId="24" fillId="2" borderId="5" xfId="0" applyFont="1" applyFill="1" applyBorder="1" applyAlignment="1">
      <alignment horizontal="center" vertical="center" wrapText="1"/>
    </xf>
    <xf numFmtId="168" fontId="7" fillId="2" borderId="2" xfId="0" applyNumberFormat="1" applyFont="1" applyFill="1" applyBorder="1" applyAlignment="1">
      <alignment vertical="center" wrapText="1"/>
    </xf>
    <xf numFmtId="168" fontId="7" fillId="0" borderId="5" xfId="0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Fill="1" applyAlignment="1">
      <alignment vertical="center" wrapText="1"/>
    </xf>
    <xf numFmtId="168" fontId="27" fillId="0" borderId="2" xfId="0" applyNumberFormat="1" applyFont="1" applyFill="1" applyBorder="1" applyAlignment="1">
      <alignment vertical="center" wrapText="1"/>
    </xf>
    <xf numFmtId="168" fontId="7" fillId="0" borderId="0" xfId="0" applyNumberFormat="1" applyFont="1" applyFill="1"/>
    <xf numFmtId="49" fontId="33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7" fillId="0" borderId="7" xfId="0" applyNumberFormat="1" applyFont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center" vertical="center" wrapText="1"/>
    </xf>
    <xf numFmtId="165" fontId="7" fillId="2" borderId="7" xfId="2" applyNumberFormat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/>
    </xf>
    <xf numFmtId="165" fontId="7" fillId="0" borderId="19" xfId="2" applyNumberFormat="1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166" fontId="7" fillId="0" borderId="19" xfId="1" applyFont="1" applyFill="1" applyBorder="1" applyAlignment="1">
      <alignment vertical="center"/>
    </xf>
    <xf numFmtId="166" fontId="7" fillId="3" borderId="19" xfId="1" applyFont="1" applyFill="1" applyBorder="1" applyAlignment="1">
      <alignment vertical="center"/>
    </xf>
    <xf numFmtId="166" fontId="7" fillId="4" borderId="19" xfId="1" applyFont="1" applyFill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65" fontId="7" fillId="0" borderId="21" xfId="2" applyNumberFormat="1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>
      <alignment horizontal="left" vertical="center" wrapText="1"/>
    </xf>
    <xf numFmtId="166" fontId="7" fillId="0" borderId="21" xfId="1" applyFont="1" applyFill="1" applyBorder="1" applyAlignment="1">
      <alignment vertical="center"/>
    </xf>
    <xf numFmtId="166" fontId="7" fillId="3" borderId="21" xfId="1" applyFont="1" applyFill="1" applyBorder="1" applyAlignment="1">
      <alignment vertical="center"/>
    </xf>
    <xf numFmtId="166" fontId="7" fillId="4" borderId="21" xfId="1" applyFont="1" applyFill="1" applyBorder="1" applyAlignment="1">
      <alignment vertical="center"/>
    </xf>
    <xf numFmtId="169" fontId="26" fillId="2" borderId="2" xfId="8" applyNumberFormat="1" applyFont="1" applyFill="1" applyBorder="1" applyAlignment="1">
      <alignment vertical="center"/>
    </xf>
    <xf numFmtId="0" fontId="29" fillId="2" borderId="2" xfId="0" applyFont="1" applyFill="1" applyBorder="1" applyAlignment="1">
      <alignment horizontal="left" vertical="center" wrapText="1"/>
    </xf>
    <xf numFmtId="169" fontId="5" fillId="0" borderId="3" xfId="8" applyNumberFormat="1" applyFont="1" applyFill="1" applyBorder="1" applyAlignment="1">
      <alignment vertical="center" wrapText="1"/>
    </xf>
    <xf numFmtId="169" fontId="7" fillId="0" borderId="3" xfId="8" applyNumberFormat="1" applyFont="1" applyFill="1" applyBorder="1" applyAlignment="1">
      <alignment vertical="center" wrapText="1"/>
    </xf>
    <xf numFmtId="168" fontId="7" fillId="2" borderId="2" xfId="7" applyNumberFormat="1" applyFont="1" applyFill="1" applyBorder="1" applyAlignment="1">
      <alignment vertical="center" wrapText="1"/>
    </xf>
    <xf numFmtId="168" fontId="27" fillId="2" borderId="2" xfId="7" applyNumberFormat="1" applyFont="1" applyFill="1" applyBorder="1" applyAlignment="1">
      <alignment vertical="center" wrapText="1"/>
    </xf>
    <xf numFmtId="168" fontId="27" fillId="0" borderId="2" xfId="7" applyNumberFormat="1" applyFont="1" applyFill="1" applyBorder="1" applyAlignment="1">
      <alignment vertical="center" wrapText="1"/>
    </xf>
    <xf numFmtId="168" fontId="7" fillId="0" borderId="2" xfId="7" applyNumberFormat="1" applyFont="1" applyFill="1" applyBorder="1" applyAlignment="1">
      <alignment vertical="center" wrapText="1"/>
    </xf>
    <xf numFmtId="169" fontId="7" fillId="0" borderId="6" xfId="8" applyNumberFormat="1" applyFont="1" applyFill="1" applyBorder="1" applyAlignment="1">
      <alignment vertical="center" wrapText="1"/>
    </xf>
    <xf numFmtId="169" fontId="26" fillId="0" borderId="3" xfId="8" applyNumberFormat="1" applyFont="1" applyFill="1" applyBorder="1" applyAlignment="1">
      <alignment vertical="center" wrapText="1"/>
    </xf>
    <xf numFmtId="168" fontId="7" fillId="0" borderId="5" xfId="7" applyNumberFormat="1" applyFont="1" applyFill="1" applyBorder="1" applyAlignment="1">
      <alignment vertical="center" wrapText="1"/>
    </xf>
    <xf numFmtId="168" fontId="7" fillId="2" borderId="3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49" fontId="20" fillId="2" borderId="24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 wrapText="1"/>
    </xf>
    <xf numFmtId="44" fontId="7" fillId="2" borderId="24" xfId="4" applyFont="1" applyFill="1" applyBorder="1" applyAlignment="1">
      <alignment horizontal="center" vertical="center"/>
    </xf>
    <xf numFmtId="16" fontId="7" fillId="2" borderId="23" xfId="0" applyNumberFormat="1" applyFont="1" applyFill="1" applyBorder="1" applyAlignment="1">
      <alignment horizontal="center" vertical="center"/>
    </xf>
    <xf numFmtId="169" fontId="26" fillId="2" borderId="22" xfId="8" applyNumberFormat="1" applyFont="1" applyFill="1" applyBorder="1" applyAlignment="1">
      <alignment vertical="center"/>
    </xf>
    <xf numFmtId="168" fontId="5" fillId="2" borderId="22" xfId="0" applyNumberFormat="1" applyFont="1" applyFill="1" applyBorder="1" applyAlignment="1">
      <alignment horizontal="center" vertical="center"/>
    </xf>
    <xf numFmtId="168" fontId="5" fillId="2" borderId="2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168" fontId="7" fillId="0" borderId="24" xfId="7" applyNumberFormat="1" applyFont="1" applyFill="1" applyBorder="1" applyAlignment="1">
      <alignment vertical="center" wrapText="1"/>
    </xf>
    <xf numFmtId="169" fontId="5" fillId="0" borderId="25" xfId="8" applyNumberFormat="1" applyFont="1" applyFill="1" applyBorder="1" applyAlignment="1">
      <alignment vertical="center" wrapText="1"/>
    </xf>
    <xf numFmtId="166" fontId="39" fillId="0" borderId="19" xfId="1" applyFont="1" applyFill="1" applyBorder="1" applyAlignment="1">
      <alignment vertical="center"/>
    </xf>
    <xf numFmtId="166" fontId="39" fillId="3" borderId="19" xfId="1" applyFont="1" applyFill="1" applyBorder="1" applyAlignment="1">
      <alignment vertical="center"/>
    </xf>
    <xf numFmtId="166" fontId="39" fillId="0" borderId="7" xfId="1" applyFont="1" applyFill="1" applyBorder="1" applyAlignment="1">
      <alignment vertical="center"/>
    </xf>
    <xf numFmtId="166" fontId="39" fillId="3" borderId="7" xfId="1" applyFont="1" applyFill="1" applyBorder="1" applyAlignment="1">
      <alignment vertical="center"/>
    </xf>
    <xf numFmtId="166" fontId="39" fillId="3" borderId="7" xfId="1" applyFont="1" applyFill="1" applyBorder="1"/>
    <xf numFmtId="166" fontId="39" fillId="0" borderId="7" xfId="1" applyFont="1" applyFill="1" applyBorder="1" applyAlignment="1">
      <alignment horizontal="center" vertical="center"/>
    </xf>
    <xf numFmtId="166" fontId="39" fillId="3" borderId="7" xfId="1" applyFont="1" applyFill="1" applyBorder="1" applyAlignment="1">
      <alignment horizontal="center" vertical="center"/>
    </xf>
    <xf numFmtId="166" fontId="39" fillId="0" borderId="21" xfId="1" applyFont="1" applyFill="1" applyBorder="1" applyAlignment="1">
      <alignment vertical="center"/>
    </xf>
    <xf numFmtId="166" fontId="39" fillId="3" borderId="21" xfId="1" applyFont="1" applyFill="1" applyBorder="1" applyAlignment="1">
      <alignment vertical="center"/>
    </xf>
    <xf numFmtId="0" fontId="40" fillId="0" borderId="0" xfId="0" applyFont="1" applyBorder="1"/>
    <xf numFmtId="0" fontId="15" fillId="2" borderId="0" xfId="0" applyFont="1" applyFill="1" applyBorder="1"/>
    <xf numFmtId="0" fontId="11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169" fontId="7" fillId="0" borderId="2" xfId="8" applyNumberFormat="1" applyFont="1" applyFill="1" applyBorder="1" applyAlignment="1">
      <alignment vertical="center" wrapText="1"/>
    </xf>
    <xf numFmtId="169" fontId="5" fillId="0" borderId="2" xfId="8" applyNumberFormat="1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49" fontId="33" fillId="0" borderId="24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vertical="center" wrapText="1"/>
    </xf>
    <xf numFmtId="168" fontId="7" fillId="2" borderId="24" xfId="0" applyNumberFormat="1" applyFont="1" applyFill="1" applyBorder="1" applyAlignment="1">
      <alignment vertical="center" wrapText="1"/>
    </xf>
    <xf numFmtId="169" fontId="7" fillId="0" borderId="24" xfId="8" applyNumberFormat="1" applyFont="1" applyFill="1" applyBorder="1" applyAlignment="1">
      <alignment vertical="center" wrapText="1"/>
    </xf>
    <xf numFmtId="169" fontId="5" fillId="0" borderId="24" xfId="8" applyNumberFormat="1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horizontal="center" vertical="center" wrapText="1"/>
    </xf>
    <xf numFmtId="169" fontId="19" fillId="2" borderId="30" xfId="8" applyNumberFormat="1" applyFont="1" applyFill="1" applyBorder="1" applyAlignment="1">
      <alignment vertical="center" wrapText="1"/>
    </xf>
    <xf numFmtId="169" fontId="19" fillId="2" borderId="22" xfId="8" applyNumberFormat="1" applyFont="1" applyFill="1" applyBorder="1" applyAlignment="1">
      <alignment vertical="center" wrapText="1"/>
    </xf>
    <xf numFmtId="169" fontId="19" fillId="2" borderId="26" xfId="8" applyNumberFormat="1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168" fontId="7" fillId="2" borderId="5" xfId="0" applyNumberFormat="1" applyFont="1" applyFill="1" applyBorder="1" applyAlignment="1">
      <alignment vertical="center" wrapText="1"/>
    </xf>
    <xf numFmtId="169" fontId="7" fillId="0" borderId="5" xfId="8" applyNumberFormat="1" applyFont="1" applyFill="1" applyBorder="1" applyAlignment="1">
      <alignment vertical="center" wrapText="1"/>
    </xf>
    <xf numFmtId="169" fontId="5" fillId="0" borderId="5" xfId="8" applyNumberFormat="1" applyFont="1" applyFill="1" applyBorder="1" applyAlignment="1">
      <alignment vertical="center" wrapText="1"/>
    </xf>
    <xf numFmtId="169" fontId="5" fillId="0" borderId="6" xfId="8" applyNumberFormat="1" applyFont="1" applyFill="1" applyBorder="1" applyAlignment="1">
      <alignment vertical="center" wrapText="1"/>
    </xf>
    <xf numFmtId="169" fontId="19" fillId="2" borderId="32" xfId="8" applyNumberFormat="1" applyFont="1" applyFill="1" applyBorder="1" applyAlignment="1">
      <alignment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49" fontId="33" fillId="0" borderId="10" xfId="0" applyNumberFormat="1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168" fontId="7" fillId="2" borderId="10" xfId="0" applyNumberFormat="1" applyFont="1" applyFill="1" applyBorder="1" applyAlignment="1">
      <alignment vertical="center" wrapText="1"/>
    </xf>
    <xf numFmtId="168" fontId="7" fillId="0" borderId="10" xfId="0" applyNumberFormat="1" applyFont="1" applyFill="1" applyBorder="1" applyAlignment="1">
      <alignment vertical="center" wrapText="1"/>
    </xf>
    <xf numFmtId="169" fontId="7" fillId="0" borderId="10" xfId="8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169" fontId="25" fillId="0" borderId="2" xfId="8" applyNumberFormat="1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169" fontId="27" fillId="0" borderId="2" xfId="8" applyNumberFormat="1" applyFont="1" applyFill="1" applyBorder="1" applyAlignment="1">
      <alignment vertical="center" wrapText="1"/>
    </xf>
    <xf numFmtId="169" fontId="36" fillId="0" borderId="2" xfId="8" applyNumberFormat="1" applyFont="1" applyFill="1" applyBorder="1" applyAlignment="1">
      <alignment vertical="center" wrapText="1"/>
    </xf>
    <xf numFmtId="169" fontId="26" fillId="0" borderId="2" xfId="8" applyNumberFormat="1" applyFont="1" applyFill="1" applyBorder="1" applyAlignment="1">
      <alignment vertical="center" wrapText="1"/>
    </xf>
    <xf numFmtId="168" fontId="7" fillId="0" borderId="24" xfId="0" applyNumberFormat="1" applyFont="1" applyFill="1" applyBorder="1" applyAlignment="1">
      <alignment vertical="center" wrapText="1"/>
    </xf>
    <xf numFmtId="169" fontId="7" fillId="0" borderId="37" xfId="8" applyNumberFormat="1" applyFont="1" applyFill="1" applyBorder="1" applyAlignment="1">
      <alignment vertical="center" wrapText="1"/>
    </xf>
    <xf numFmtId="14" fontId="3" fillId="0" borderId="38" xfId="0" applyNumberFormat="1" applyFont="1" applyFill="1" applyBorder="1" applyAlignment="1">
      <alignment horizontal="center" vertical="center" wrapText="1"/>
    </xf>
    <xf numFmtId="169" fontId="34" fillId="0" borderId="2" xfId="8" applyNumberFormat="1" applyFont="1" applyFill="1" applyBorder="1" applyAlignment="1">
      <alignment vertical="center" wrapText="1"/>
    </xf>
    <xf numFmtId="14" fontId="7" fillId="0" borderId="1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168" fontId="27" fillId="2" borderId="24" xfId="7" applyNumberFormat="1" applyFont="1" applyFill="1" applyBorder="1" applyAlignment="1">
      <alignment vertical="center" wrapText="1"/>
    </xf>
    <xf numFmtId="168" fontId="27" fillId="0" borderId="24" xfId="7" applyNumberFormat="1" applyFont="1" applyFill="1" applyBorder="1" applyAlignment="1">
      <alignment vertical="center" wrapText="1"/>
    </xf>
    <xf numFmtId="169" fontId="27" fillId="0" borderId="24" xfId="8" applyNumberFormat="1" applyFont="1" applyFill="1" applyBorder="1" applyAlignment="1">
      <alignment vertical="center" wrapText="1"/>
    </xf>
    <xf numFmtId="169" fontId="26" fillId="0" borderId="24" xfId="8" applyNumberFormat="1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vertical="center" wrapText="1"/>
    </xf>
    <xf numFmtId="14" fontId="3" fillId="0" borderId="27" xfId="0" applyNumberFormat="1" applyFont="1" applyFill="1" applyBorder="1" applyAlignment="1">
      <alignment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169" fontId="34" fillId="0" borderId="5" xfId="8" applyNumberFormat="1" applyFont="1" applyFill="1" applyBorder="1" applyAlignment="1">
      <alignment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3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66" fontId="7" fillId="2" borderId="42" xfId="1" applyFont="1" applyFill="1" applyBorder="1" applyAlignment="1">
      <alignment vertical="center"/>
    </xf>
    <xf numFmtId="166" fontId="7" fillId="2" borderId="15" xfId="1" applyFont="1" applyFill="1" applyBorder="1" applyAlignment="1">
      <alignment vertical="center"/>
    </xf>
    <xf numFmtId="166" fontId="7" fillId="2" borderId="15" xfId="1" applyFont="1" applyFill="1" applyBorder="1" applyAlignment="1">
      <alignment horizontal="center" vertical="center"/>
    </xf>
    <xf numFmtId="166" fontId="7" fillId="2" borderId="43" xfId="1" applyFont="1" applyFill="1" applyBorder="1" applyAlignment="1">
      <alignment vertical="center"/>
    </xf>
    <xf numFmtId="166" fontId="11" fillId="2" borderId="44" xfId="1" applyFont="1" applyFill="1" applyBorder="1" applyAlignment="1">
      <alignment vertical="center"/>
    </xf>
    <xf numFmtId="166" fontId="11" fillId="2" borderId="45" xfId="1" applyFont="1" applyFill="1" applyBorder="1" applyAlignment="1">
      <alignment vertical="center"/>
    </xf>
    <xf numFmtId="166" fontId="11" fillId="2" borderId="45" xfId="1" applyFont="1" applyFill="1" applyBorder="1" applyAlignment="1">
      <alignment horizontal="center" vertical="center"/>
    </xf>
    <xf numFmtId="166" fontId="11" fillId="2" borderId="46" xfId="1" applyFont="1" applyFill="1" applyBorder="1" applyAlignment="1">
      <alignment vertical="center"/>
    </xf>
    <xf numFmtId="0" fontId="7" fillId="2" borderId="0" xfId="0" applyFont="1" applyFill="1"/>
    <xf numFmtId="0" fontId="5" fillId="2" borderId="12" xfId="0" applyFont="1" applyFill="1" applyBorder="1" applyAlignment="1">
      <alignment horizontal="center" vertical="center"/>
    </xf>
    <xf numFmtId="169" fontId="7" fillId="2" borderId="2" xfId="8" applyNumberFormat="1" applyFont="1" applyFill="1" applyBorder="1" applyAlignment="1">
      <alignment vertical="center"/>
    </xf>
    <xf numFmtId="169" fontId="27" fillId="2" borderId="2" xfId="8" applyNumberFormat="1" applyFont="1" applyFill="1" applyBorder="1" applyAlignment="1">
      <alignment vertical="center"/>
    </xf>
    <xf numFmtId="168" fontId="7" fillId="2" borderId="2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68" fontId="7" fillId="2" borderId="24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168" fontId="7" fillId="2" borderId="5" xfId="0" applyNumberFormat="1" applyFont="1" applyFill="1" applyBorder="1" applyAlignment="1">
      <alignment vertical="center"/>
    </xf>
    <xf numFmtId="44" fontId="7" fillId="2" borderId="5" xfId="4" applyFont="1" applyFill="1" applyBorder="1" applyAlignment="1">
      <alignment horizontal="center" vertical="center"/>
    </xf>
    <xf numFmtId="168" fontId="25" fillId="2" borderId="5" xfId="0" applyNumberFormat="1" applyFont="1" applyFill="1" applyBorder="1" applyAlignment="1">
      <alignment vertical="center"/>
    </xf>
    <xf numFmtId="169" fontId="7" fillId="2" borderId="5" xfId="8" applyNumberFormat="1" applyFont="1" applyFill="1" applyBorder="1" applyAlignment="1">
      <alignment vertical="center"/>
    </xf>
    <xf numFmtId="169" fontId="26" fillId="2" borderId="5" xfId="8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16" fontId="7" fillId="2" borderId="33" xfId="0" applyNumberFormat="1" applyFont="1" applyFill="1" applyBorder="1" applyAlignment="1">
      <alignment horizontal="center" vertical="center"/>
    </xf>
    <xf numFmtId="169" fontId="26" fillId="2" borderId="6" xfId="8" applyNumberFormat="1" applyFont="1" applyFill="1" applyBorder="1" applyAlignment="1">
      <alignment vertical="center"/>
    </xf>
    <xf numFmtId="169" fontId="26" fillId="2" borderId="3" xfId="8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4" fontId="7" fillId="2" borderId="14" xfId="0" applyNumberFormat="1" applyFont="1" applyFill="1" applyBorder="1" applyAlignment="1">
      <alignment vertical="center"/>
    </xf>
    <xf numFmtId="14" fontId="7" fillId="2" borderId="4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14" fontId="7" fillId="2" borderId="27" xfId="0" applyNumberFormat="1" applyFont="1" applyFill="1" applyBorder="1" applyAlignment="1">
      <alignment horizontal="center" vertical="center"/>
    </xf>
    <xf numFmtId="168" fontId="5" fillId="2" borderId="30" xfId="0" applyNumberFormat="1" applyFont="1" applyFill="1" applyBorder="1" applyAlignment="1">
      <alignment horizontal="center" vertical="center"/>
    </xf>
    <xf numFmtId="0" fontId="41" fillId="2" borderId="0" xfId="0" applyFont="1" applyFill="1" applyBorder="1"/>
    <xf numFmtId="49" fontId="7" fillId="0" borderId="7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textRotation="90"/>
    </xf>
    <xf numFmtId="49" fontId="5" fillId="0" borderId="12" xfId="0" applyNumberFormat="1" applyFont="1" applyFill="1" applyBorder="1" applyAlignment="1">
      <alignment horizontal="center" vertical="center" textRotation="90"/>
    </xf>
    <xf numFmtId="49" fontId="5" fillId="0" borderId="16" xfId="0" applyNumberFormat="1" applyFont="1" applyFill="1" applyBorder="1" applyAlignment="1">
      <alignment horizontal="center" vertical="center" textRotation="90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" fontId="7" fillId="2" borderId="17" xfId="0" applyNumberFormat="1" applyFont="1" applyFill="1" applyBorder="1" applyAlignment="1">
      <alignment horizontal="center" vertical="center"/>
    </xf>
    <xf numFmtId="16" fontId="7" fillId="2" borderId="49" xfId="0" applyNumberFormat="1" applyFont="1" applyFill="1" applyBorder="1" applyAlignment="1">
      <alignment horizontal="center" vertical="center"/>
    </xf>
    <xf numFmtId="16" fontId="7" fillId="2" borderId="33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50" xfId="0" applyNumberFormat="1" applyFont="1" applyFill="1" applyBorder="1" applyAlignment="1">
      <alignment horizontal="center" vertical="center"/>
    </xf>
    <xf numFmtId="14" fontId="7" fillId="2" borderId="3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16" xfId="0" applyNumberFormat="1" applyFont="1" applyFill="1" applyBorder="1" applyAlignment="1">
      <alignment horizontal="center" vertical="center" wrapText="1"/>
    </xf>
    <xf numFmtId="14" fontId="7" fillId="2" borderId="50" xfId="0" applyNumberFormat="1" applyFont="1" applyFill="1" applyBorder="1" applyAlignment="1">
      <alignment horizontal="center" vertical="center" wrapText="1"/>
    </xf>
    <xf numFmtId="14" fontId="7" fillId="2" borderId="3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24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 textRotation="90" wrapText="1"/>
    </xf>
    <xf numFmtId="49" fontId="4" fillId="2" borderId="24" xfId="0" applyNumberFormat="1" applyFont="1" applyFill="1" applyBorder="1" applyAlignment="1">
      <alignment textRotation="90"/>
    </xf>
    <xf numFmtId="0" fontId="31" fillId="0" borderId="4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49" fontId="33" fillId="0" borderId="2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/>
    <xf numFmtId="0" fontId="7" fillId="2" borderId="2" xfId="0" applyFont="1" applyFill="1" applyBorder="1"/>
    <xf numFmtId="0" fontId="7" fillId="2" borderId="24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/>
    <xf numFmtId="0" fontId="7" fillId="2" borderId="29" xfId="0" applyFont="1" applyFill="1" applyBorder="1"/>
    <xf numFmtId="49" fontId="7" fillId="2" borderId="10" xfId="0" applyNumberFormat="1" applyFont="1" applyFill="1" applyBorder="1" applyAlignment="1">
      <alignment horizontal="center" vertical="center" textRotation="90" wrapText="1"/>
    </xf>
    <xf numFmtId="49" fontId="7" fillId="2" borderId="2" xfId="0" applyNumberFormat="1" applyFont="1" applyFill="1" applyBorder="1" applyAlignment="1">
      <alignment textRotation="90"/>
    </xf>
    <xf numFmtId="49" fontId="7" fillId="2" borderId="24" xfId="0" applyNumberFormat="1" applyFont="1" applyFill="1" applyBorder="1" applyAlignment="1">
      <alignment textRotation="90"/>
    </xf>
  </cellXfs>
  <cellStyles count="9">
    <cellStyle name="Euro" xfId="3"/>
    <cellStyle name="Hipervínculo" xfId="2" builtinId="8"/>
    <cellStyle name="Millares" xfId="7" builtinId="3"/>
    <cellStyle name="Millares 2" xfId="6"/>
    <cellStyle name="Moneda" xfId="1" builtinId="4"/>
    <cellStyle name="Moneda [0]" xfId="8" builtinId="7"/>
    <cellStyle name="Moneda [0] 2" xfId="5"/>
    <cellStyle name="Moneda 2" xfId="4"/>
    <cellStyle name="Normal" xfId="0" builtinId="0"/>
  </cellStyles>
  <dxfs count="0"/>
  <tableStyles count="0" defaultTableStyle="TableStyleMedium9" defaultPivotStyle="PivotStyleLight16"/>
  <colors>
    <mruColors>
      <color rgb="FF000099"/>
      <color rgb="FF00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1"/>
  </sheetPr>
  <dimension ref="A1:AA232"/>
  <sheetViews>
    <sheetView workbookViewId="0">
      <pane ySplit="1620" topLeftCell="A175" activePane="bottomLeft"/>
      <selection activeCell="Z1" sqref="Z1:Z3"/>
      <selection pane="bottomLeft" activeCell="AA231" sqref="A1:AA231"/>
    </sheetView>
  </sheetViews>
  <sheetFormatPr baseColWidth="10" defaultRowHeight="15.75"/>
  <cols>
    <col min="1" max="1" width="5.42578125" style="27" customWidth="1"/>
    <col min="2" max="2" width="5.28515625" style="28" hidden="1" customWidth="1"/>
    <col min="3" max="3" width="6.140625" style="28" hidden="1" customWidth="1"/>
    <col min="4" max="4" width="6.42578125" style="29" customWidth="1"/>
    <col min="5" max="5" width="10.7109375" style="30" bestFit="1" customWidth="1"/>
    <col min="6" max="6" width="25.140625" style="31" customWidth="1"/>
    <col min="7" max="7" width="39.140625" style="32" customWidth="1"/>
    <col min="8" max="8" width="11" style="33" hidden="1" customWidth="1"/>
    <col min="9" max="9" width="10.5703125" style="33" hidden="1" customWidth="1"/>
    <col min="10" max="10" width="11.140625" style="33" hidden="1" customWidth="1"/>
    <col min="11" max="12" width="9.85546875" style="33" hidden="1" customWidth="1"/>
    <col min="13" max="13" width="9" style="33" hidden="1" customWidth="1"/>
    <col min="14" max="14" width="9.85546875" style="33" hidden="1" customWidth="1"/>
    <col min="15" max="15" width="10.85546875" style="135" customWidth="1"/>
    <col min="16" max="16" width="10" style="33" hidden="1" customWidth="1"/>
    <col min="17" max="17" width="10.140625" style="33" hidden="1" customWidth="1"/>
    <col min="18" max="18" width="5.85546875" style="33" hidden="1" customWidth="1"/>
    <col min="19" max="19" width="11.28515625" style="135" hidden="1" customWidth="1"/>
    <col min="20" max="20" width="10.5703125" style="33" hidden="1" customWidth="1"/>
    <col min="21" max="21" width="10.42578125" style="33" hidden="1" customWidth="1"/>
    <col min="22" max="22" width="10.28515625" style="33" hidden="1" customWidth="1"/>
    <col min="23" max="23" width="10.140625" style="33" hidden="1" customWidth="1"/>
    <col min="24" max="24" width="7.5703125" style="33" hidden="1" customWidth="1"/>
    <col min="25" max="25" width="9.85546875" style="33" hidden="1" customWidth="1"/>
    <col min="26" max="26" width="11.140625" style="136" customWidth="1"/>
    <col min="27" max="27" width="12.5703125" style="243" customWidth="1"/>
    <col min="28" max="16384" width="11.42578125" style="33"/>
  </cols>
  <sheetData>
    <row r="1" spans="1:27" s="1" customFormat="1" ht="36" customHeight="1" thickTop="1">
      <c r="A1" s="268" t="s">
        <v>544</v>
      </c>
      <c r="B1" s="271" t="s">
        <v>0</v>
      </c>
      <c r="C1" s="271" t="s">
        <v>1</v>
      </c>
      <c r="D1" s="274" t="s">
        <v>2</v>
      </c>
      <c r="E1" s="251" t="s">
        <v>3</v>
      </c>
      <c r="F1" s="254" t="s">
        <v>4</v>
      </c>
      <c r="G1" s="251" t="s">
        <v>5</v>
      </c>
      <c r="H1" s="257" t="s">
        <v>6</v>
      </c>
      <c r="I1" s="257"/>
      <c r="J1" s="257"/>
      <c r="K1" s="257"/>
      <c r="L1" s="257"/>
      <c r="M1" s="257"/>
      <c r="N1" s="257"/>
      <c r="O1" s="258" t="s">
        <v>7</v>
      </c>
      <c r="P1" s="261" t="s">
        <v>8</v>
      </c>
      <c r="Q1" s="261"/>
      <c r="R1" s="261"/>
      <c r="S1" s="247" t="s">
        <v>9</v>
      </c>
      <c r="T1" s="250" t="s">
        <v>10</v>
      </c>
      <c r="U1" s="250"/>
      <c r="V1" s="250"/>
      <c r="W1" s="250"/>
      <c r="X1" s="250"/>
      <c r="Y1" s="250"/>
      <c r="Z1" s="277" t="s">
        <v>11</v>
      </c>
      <c r="AA1" s="265" t="s">
        <v>12</v>
      </c>
    </row>
    <row r="2" spans="1:27" s="1" customFormat="1" ht="19.5" customHeight="1">
      <c r="A2" s="269"/>
      <c r="B2" s="272"/>
      <c r="C2" s="272"/>
      <c r="D2" s="275"/>
      <c r="E2" s="252"/>
      <c r="F2" s="255"/>
      <c r="G2" s="252"/>
      <c r="H2" s="262" t="s">
        <v>13</v>
      </c>
      <c r="I2" s="262"/>
      <c r="J2" s="262"/>
      <c r="K2" s="262"/>
      <c r="L2" s="262"/>
      <c r="M2" s="137" t="s">
        <v>14</v>
      </c>
      <c r="N2" s="137" t="s">
        <v>15</v>
      </c>
      <c r="O2" s="259"/>
      <c r="P2" s="263"/>
      <c r="Q2" s="263"/>
      <c r="R2" s="263"/>
      <c r="S2" s="248"/>
      <c r="T2" s="245" t="s">
        <v>16</v>
      </c>
      <c r="U2" s="245" t="s">
        <v>17</v>
      </c>
      <c r="V2" s="245" t="s">
        <v>18</v>
      </c>
      <c r="W2" s="245" t="s">
        <v>19</v>
      </c>
      <c r="X2" s="245" t="s">
        <v>20</v>
      </c>
      <c r="Y2" s="245" t="s">
        <v>21</v>
      </c>
      <c r="Z2" s="278"/>
      <c r="AA2" s="266"/>
    </row>
    <row r="3" spans="1:27" s="75" customFormat="1" ht="17.25" customHeight="1" thickBot="1">
      <c r="A3" s="270"/>
      <c r="B3" s="273"/>
      <c r="C3" s="273"/>
      <c r="D3" s="276"/>
      <c r="E3" s="253"/>
      <c r="F3" s="256"/>
      <c r="G3" s="253"/>
      <c r="H3" s="138" t="s">
        <v>22</v>
      </c>
      <c r="I3" s="138" t="s">
        <v>23</v>
      </c>
      <c r="J3" s="138" t="s">
        <v>24</v>
      </c>
      <c r="K3" s="138" t="s">
        <v>25</v>
      </c>
      <c r="L3" s="138" t="s">
        <v>26</v>
      </c>
      <c r="M3" s="138" t="s">
        <v>27</v>
      </c>
      <c r="N3" s="138" t="s">
        <v>28</v>
      </c>
      <c r="O3" s="260"/>
      <c r="P3" s="264"/>
      <c r="Q3" s="264"/>
      <c r="R3" s="264"/>
      <c r="S3" s="249"/>
      <c r="T3" s="246"/>
      <c r="U3" s="246"/>
      <c r="V3" s="246"/>
      <c r="W3" s="246"/>
      <c r="X3" s="246"/>
      <c r="Y3" s="246"/>
      <c r="Z3" s="279"/>
      <c r="AA3" s="267"/>
    </row>
    <row r="4" spans="1:27" s="10" customFormat="1" ht="39" thickTop="1">
      <c r="A4" s="81">
        <v>1</v>
      </c>
      <c r="B4" s="82" t="s">
        <v>29</v>
      </c>
      <c r="C4" s="83" t="s">
        <v>30</v>
      </c>
      <c r="D4" s="84" t="s">
        <v>31</v>
      </c>
      <c r="E4" s="85">
        <v>41629</v>
      </c>
      <c r="F4" s="86" t="s">
        <v>32</v>
      </c>
      <c r="G4" s="86" t="s">
        <v>33</v>
      </c>
      <c r="H4" s="87">
        <v>3600</v>
      </c>
      <c r="I4" s="87"/>
      <c r="J4" s="87"/>
      <c r="K4" s="87"/>
      <c r="L4" s="87"/>
      <c r="M4" s="87"/>
      <c r="N4" s="87"/>
      <c r="O4" s="126">
        <f>SUM(H4:N4)</f>
        <v>3600</v>
      </c>
      <c r="P4" s="88"/>
      <c r="Q4" s="88"/>
      <c r="R4" s="88"/>
      <c r="S4" s="127">
        <f t="shared" ref="S4:S42" si="0">SUM(P4:R4)</f>
        <v>0</v>
      </c>
      <c r="T4" s="89"/>
      <c r="U4" s="89"/>
      <c r="V4" s="89"/>
      <c r="W4" s="89"/>
      <c r="X4" s="89"/>
      <c r="Y4" s="89"/>
      <c r="Z4" s="207">
        <f>SUM(T4:Y4)</f>
        <v>0</v>
      </c>
      <c r="AA4" s="211">
        <f t="shared" ref="AA4:AA67" si="1">O4+S4+Z4</f>
        <v>3600</v>
      </c>
    </row>
    <row r="5" spans="1:27" s="10" customFormat="1" ht="38.25">
      <c r="A5" s="34">
        <v>2</v>
      </c>
      <c r="B5" s="3" t="s">
        <v>34</v>
      </c>
      <c r="C5" s="76" t="s">
        <v>35</v>
      </c>
      <c r="D5" s="4" t="s">
        <v>36</v>
      </c>
      <c r="E5" s="5">
        <v>41629</v>
      </c>
      <c r="F5" s="6" t="s">
        <v>37</v>
      </c>
      <c r="G5" s="6" t="s">
        <v>38</v>
      </c>
      <c r="H5" s="7"/>
      <c r="I5" s="7"/>
      <c r="J5" s="7"/>
      <c r="K5" s="7"/>
      <c r="L5" s="7"/>
      <c r="M5" s="7"/>
      <c r="N5" s="7"/>
      <c r="O5" s="128">
        <f>SUM(H5:N5)</f>
        <v>0</v>
      </c>
      <c r="P5" s="8"/>
      <c r="Q5" s="8"/>
      <c r="R5" s="8"/>
      <c r="S5" s="129">
        <f t="shared" si="0"/>
        <v>0</v>
      </c>
      <c r="T5" s="9">
        <v>12000</v>
      </c>
      <c r="U5" s="9"/>
      <c r="V5" s="9"/>
      <c r="W5" s="9"/>
      <c r="X5" s="9"/>
      <c r="Y5" s="9"/>
      <c r="Z5" s="208">
        <f t="shared" ref="Z5:Z52" si="2">SUM(T5:Y5)</f>
        <v>12000</v>
      </c>
      <c r="AA5" s="212">
        <f t="shared" si="1"/>
        <v>12000</v>
      </c>
    </row>
    <row r="6" spans="1:27" s="10" customFormat="1" ht="38.25">
      <c r="A6" s="34">
        <v>3</v>
      </c>
      <c r="B6" s="3" t="s">
        <v>39</v>
      </c>
      <c r="C6" s="76" t="s">
        <v>40</v>
      </c>
      <c r="D6" s="4" t="s">
        <v>41</v>
      </c>
      <c r="E6" s="5">
        <v>41629</v>
      </c>
      <c r="F6" s="6" t="s">
        <v>42</v>
      </c>
      <c r="G6" s="6" t="s">
        <v>43</v>
      </c>
      <c r="H6" s="7"/>
      <c r="I6" s="7"/>
      <c r="J6" s="7"/>
      <c r="K6" s="7"/>
      <c r="L6" s="7"/>
      <c r="M6" s="7"/>
      <c r="N6" s="7"/>
      <c r="O6" s="128">
        <f>SUM(H6:N6)</f>
        <v>0</v>
      </c>
      <c r="P6" s="8"/>
      <c r="Q6" s="8"/>
      <c r="R6" s="8"/>
      <c r="S6" s="129">
        <f t="shared" si="0"/>
        <v>0</v>
      </c>
      <c r="T6" s="9"/>
      <c r="U6" s="9">
        <v>1695</v>
      </c>
      <c r="V6" s="9">
        <v>1695</v>
      </c>
      <c r="W6" s="9"/>
      <c r="X6" s="9"/>
      <c r="Y6" s="9"/>
      <c r="Z6" s="208">
        <f t="shared" si="2"/>
        <v>3390</v>
      </c>
      <c r="AA6" s="212">
        <f t="shared" si="1"/>
        <v>3390</v>
      </c>
    </row>
    <row r="7" spans="1:27" s="10" customFormat="1" ht="25.5">
      <c r="A7" s="34">
        <v>4</v>
      </c>
      <c r="B7" s="3" t="s">
        <v>44</v>
      </c>
      <c r="C7" s="11" t="s">
        <v>30</v>
      </c>
      <c r="D7" s="4" t="s">
        <v>45</v>
      </c>
      <c r="E7" s="5">
        <v>41629</v>
      </c>
      <c r="F7" s="6" t="s">
        <v>46</v>
      </c>
      <c r="G7" s="6" t="s">
        <v>47</v>
      </c>
      <c r="H7" s="7"/>
      <c r="I7" s="7">
        <v>2447.1999999999998</v>
      </c>
      <c r="J7" s="7"/>
      <c r="K7" s="7"/>
      <c r="L7" s="7"/>
      <c r="M7" s="7"/>
      <c r="N7" s="7"/>
      <c r="O7" s="128">
        <f t="shared" ref="O7" si="3">SUM(H7:N7)</f>
        <v>2447.1999999999998</v>
      </c>
      <c r="P7" s="8"/>
      <c r="Q7" s="8"/>
      <c r="R7" s="8"/>
      <c r="S7" s="129">
        <f>SUM(P7:R7)</f>
        <v>0</v>
      </c>
      <c r="T7" s="9">
        <v>90</v>
      </c>
      <c r="U7" s="9"/>
      <c r="V7" s="9">
        <v>229.3</v>
      </c>
      <c r="W7" s="9"/>
      <c r="X7" s="9"/>
      <c r="Y7" s="9"/>
      <c r="Z7" s="208">
        <f t="shared" si="2"/>
        <v>319.3</v>
      </c>
      <c r="AA7" s="212">
        <f>O7+S7+Z7</f>
        <v>2766.5</v>
      </c>
    </row>
    <row r="8" spans="1:27" s="10" customFormat="1" ht="25.5">
      <c r="A8" s="34">
        <v>5</v>
      </c>
      <c r="B8" s="3" t="s">
        <v>44</v>
      </c>
      <c r="C8" s="11" t="s">
        <v>30</v>
      </c>
      <c r="D8" s="4" t="s">
        <v>48</v>
      </c>
      <c r="E8" s="5">
        <v>41629</v>
      </c>
      <c r="F8" s="6" t="s">
        <v>49</v>
      </c>
      <c r="G8" s="6" t="s">
        <v>50</v>
      </c>
      <c r="H8" s="7"/>
      <c r="I8" s="7">
        <v>2250</v>
      </c>
      <c r="J8" s="7"/>
      <c r="K8" s="7"/>
      <c r="L8" s="7"/>
      <c r="M8" s="7"/>
      <c r="N8" s="7"/>
      <c r="O8" s="128">
        <f>SUM(H8:N8)</f>
        <v>2250</v>
      </c>
      <c r="P8" s="8"/>
      <c r="Q8" s="8"/>
      <c r="R8" s="8"/>
      <c r="S8" s="129">
        <f>SUM(P8:R8)</f>
        <v>0</v>
      </c>
      <c r="T8" s="9">
        <v>90</v>
      </c>
      <c r="U8" s="9"/>
      <c r="V8" s="9">
        <v>210</v>
      </c>
      <c r="W8" s="9"/>
      <c r="X8" s="9"/>
      <c r="Y8" s="9"/>
      <c r="Z8" s="208">
        <f>SUM(T8:Y8)</f>
        <v>300</v>
      </c>
      <c r="AA8" s="212">
        <f>O8+S8+Z8</f>
        <v>2550</v>
      </c>
    </row>
    <row r="9" spans="1:27" s="2" customFormat="1" ht="25.5">
      <c r="A9" s="34">
        <v>6</v>
      </c>
      <c r="B9" s="3" t="s">
        <v>44</v>
      </c>
      <c r="C9" s="11" t="s">
        <v>30</v>
      </c>
      <c r="D9" s="4" t="s">
        <v>51</v>
      </c>
      <c r="E9" s="5">
        <v>41629</v>
      </c>
      <c r="F9" s="6" t="s">
        <v>52</v>
      </c>
      <c r="G9" s="6" t="s">
        <v>53</v>
      </c>
      <c r="H9" s="7"/>
      <c r="I9" s="7">
        <v>360</v>
      </c>
      <c r="J9" s="7"/>
      <c r="K9" s="7"/>
      <c r="L9" s="7"/>
      <c r="M9" s="7"/>
      <c r="N9" s="7"/>
      <c r="O9" s="128">
        <f>SUM(H9:N9)</f>
        <v>360</v>
      </c>
      <c r="P9" s="8"/>
      <c r="Q9" s="8"/>
      <c r="R9" s="8"/>
      <c r="S9" s="129">
        <f>SUM(P9:R9)</f>
        <v>0</v>
      </c>
      <c r="T9" s="9"/>
      <c r="U9" s="9"/>
      <c r="V9" s="9">
        <v>45</v>
      </c>
      <c r="W9" s="9"/>
      <c r="X9" s="9"/>
      <c r="Y9" s="9"/>
      <c r="Z9" s="208">
        <f>SUM(T9:Y9)</f>
        <v>45</v>
      </c>
      <c r="AA9" s="212">
        <f>O9+S9+Z9</f>
        <v>405</v>
      </c>
    </row>
    <row r="10" spans="1:27" s="2" customFormat="1" ht="25.5">
      <c r="A10" s="34">
        <v>7</v>
      </c>
      <c r="B10" s="3" t="s">
        <v>44</v>
      </c>
      <c r="C10" s="11" t="s">
        <v>54</v>
      </c>
      <c r="D10" s="4" t="s">
        <v>55</v>
      </c>
      <c r="E10" s="5">
        <v>41629</v>
      </c>
      <c r="F10" s="6" t="s">
        <v>56</v>
      </c>
      <c r="G10" s="6" t="s">
        <v>57</v>
      </c>
      <c r="H10" s="7"/>
      <c r="I10" s="7">
        <v>630</v>
      </c>
      <c r="J10" s="7"/>
      <c r="K10" s="7"/>
      <c r="L10" s="7"/>
      <c r="M10" s="7"/>
      <c r="N10" s="7"/>
      <c r="O10" s="128">
        <f>SUM(H10:N10)</f>
        <v>630</v>
      </c>
      <c r="P10" s="8"/>
      <c r="Q10" s="8"/>
      <c r="R10" s="8"/>
      <c r="S10" s="129">
        <f>SUM(P10:R10)</f>
        <v>0</v>
      </c>
      <c r="T10" s="9">
        <v>70</v>
      </c>
      <c r="U10" s="9"/>
      <c r="V10" s="9">
        <v>70</v>
      </c>
      <c r="W10" s="9"/>
      <c r="X10" s="9"/>
      <c r="Y10" s="9"/>
      <c r="Z10" s="208">
        <f>SUM(T10:Y10)</f>
        <v>140</v>
      </c>
      <c r="AA10" s="212">
        <f>O10+S10+Z10</f>
        <v>770</v>
      </c>
    </row>
    <row r="11" spans="1:27" s="2" customFormat="1" ht="25.5">
      <c r="A11" s="34">
        <v>8</v>
      </c>
      <c r="B11" s="3" t="s">
        <v>58</v>
      </c>
      <c r="C11" s="11" t="s">
        <v>59</v>
      </c>
      <c r="D11" s="4" t="s">
        <v>60</v>
      </c>
      <c r="E11" s="5">
        <v>41670</v>
      </c>
      <c r="F11" s="6" t="s">
        <v>61</v>
      </c>
      <c r="G11" s="6" t="s">
        <v>62</v>
      </c>
      <c r="H11" s="7"/>
      <c r="I11" s="7"/>
      <c r="J11" s="7"/>
      <c r="K11" s="7"/>
      <c r="L11" s="7"/>
      <c r="M11" s="7"/>
      <c r="N11" s="7"/>
      <c r="O11" s="128">
        <f>SUM(H11:N11)</f>
        <v>0</v>
      </c>
      <c r="P11" s="8"/>
      <c r="Q11" s="8"/>
      <c r="R11" s="8"/>
      <c r="S11" s="129">
        <f t="shared" si="0"/>
        <v>0</v>
      </c>
      <c r="T11" s="9"/>
      <c r="U11" s="9"/>
      <c r="V11" s="9">
        <v>542.5</v>
      </c>
      <c r="W11" s="9"/>
      <c r="X11" s="9"/>
      <c r="Y11" s="9"/>
      <c r="Z11" s="208">
        <f t="shared" si="2"/>
        <v>542.5</v>
      </c>
      <c r="AA11" s="212">
        <f t="shared" si="1"/>
        <v>542.5</v>
      </c>
    </row>
    <row r="12" spans="1:27" s="2" customFormat="1" ht="25.5">
      <c r="A12" s="34">
        <v>9</v>
      </c>
      <c r="B12" s="3" t="s">
        <v>63</v>
      </c>
      <c r="C12" s="11" t="s">
        <v>30</v>
      </c>
      <c r="D12" s="4" t="s">
        <v>64</v>
      </c>
      <c r="E12" s="5">
        <v>41645</v>
      </c>
      <c r="F12" s="6" t="s">
        <v>52</v>
      </c>
      <c r="G12" s="6" t="s">
        <v>65</v>
      </c>
      <c r="H12" s="7"/>
      <c r="I12" s="7">
        <v>142.5</v>
      </c>
      <c r="J12" s="7"/>
      <c r="K12" s="7"/>
      <c r="L12" s="7"/>
      <c r="M12" s="7"/>
      <c r="N12" s="7"/>
      <c r="O12" s="128">
        <f>SUM(H12:N12)</f>
        <v>142.5</v>
      </c>
      <c r="P12" s="8"/>
      <c r="Q12" s="8"/>
      <c r="R12" s="8"/>
      <c r="S12" s="129">
        <f t="shared" si="0"/>
        <v>0</v>
      </c>
      <c r="T12" s="9"/>
      <c r="U12" s="9"/>
      <c r="V12" s="9"/>
      <c r="W12" s="9"/>
      <c r="X12" s="9"/>
      <c r="Y12" s="9"/>
      <c r="Z12" s="208">
        <f t="shared" si="2"/>
        <v>0</v>
      </c>
      <c r="AA12" s="212">
        <f t="shared" si="1"/>
        <v>142.5</v>
      </c>
    </row>
    <row r="13" spans="1:27" s="2" customFormat="1" ht="25.5">
      <c r="A13" s="34">
        <v>10</v>
      </c>
      <c r="B13" s="3" t="s">
        <v>66</v>
      </c>
      <c r="C13" s="76" t="s">
        <v>30</v>
      </c>
      <c r="D13" s="4" t="s">
        <v>67</v>
      </c>
      <c r="E13" s="5">
        <v>41649</v>
      </c>
      <c r="F13" s="6" t="s">
        <v>46</v>
      </c>
      <c r="G13" s="6" t="s">
        <v>68</v>
      </c>
      <c r="H13" s="7"/>
      <c r="I13" s="7">
        <v>190.69</v>
      </c>
      <c r="J13" s="7"/>
      <c r="K13" s="7"/>
      <c r="L13" s="7"/>
      <c r="M13" s="7"/>
      <c r="N13" s="7"/>
      <c r="O13" s="128">
        <f t="shared" ref="O13:O37" si="4">SUM(H13:N13)</f>
        <v>190.69</v>
      </c>
      <c r="P13" s="8"/>
      <c r="Q13" s="8"/>
      <c r="R13" s="8"/>
      <c r="S13" s="129">
        <f t="shared" si="0"/>
        <v>0</v>
      </c>
      <c r="T13" s="9"/>
      <c r="U13" s="9"/>
      <c r="V13" s="9"/>
      <c r="W13" s="9"/>
      <c r="X13" s="9"/>
      <c r="Y13" s="9"/>
      <c r="Z13" s="208">
        <f t="shared" si="2"/>
        <v>0</v>
      </c>
      <c r="AA13" s="212">
        <f t="shared" si="1"/>
        <v>190.69</v>
      </c>
    </row>
    <row r="14" spans="1:27" s="2" customFormat="1" ht="25.5">
      <c r="A14" s="34">
        <v>11</v>
      </c>
      <c r="B14" s="3" t="s">
        <v>69</v>
      </c>
      <c r="C14" s="76" t="s">
        <v>30</v>
      </c>
      <c r="D14" s="4" t="s">
        <v>70</v>
      </c>
      <c r="E14" s="5">
        <v>41655</v>
      </c>
      <c r="F14" s="6" t="s">
        <v>52</v>
      </c>
      <c r="G14" s="6" t="s">
        <v>71</v>
      </c>
      <c r="H14" s="7"/>
      <c r="I14" s="7">
        <v>99.75</v>
      </c>
      <c r="J14" s="7"/>
      <c r="K14" s="7"/>
      <c r="L14" s="7"/>
      <c r="M14" s="7"/>
      <c r="N14" s="7"/>
      <c r="O14" s="128">
        <f t="shared" si="4"/>
        <v>99.75</v>
      </c>
      <c r="P14" s="8"/>
      <c r="Q14" s="8"/>
      <c r="R14" s="8"/>
      <c r="S14" s="129">
        <f t="shared" si="0"/>
        <v>0</v>
      </c>
      <c r="T14" s="9"/>
      <c r="U14" s="9"/>
      <c r="V14" s="9"/>
      <c r="W14" s="9"/>
      <c r="X14" s="9"/>
      <c r="Y14" s="9"/>
      <c r="Z14" s="208">
        <f t="shared" si="2"/>
        <v>0</v>
      </c>
      <c r="AA14" s="212">
        <f t="shared" si="1"/>
        <v>99.75</v>
      </c>
    </row>
    <row r="15" spans="1:27" s="2" customFormat="1" ht="38.25">
      <c r="A15" s="34">
        <v>12</v>
      </c>
      <c r="B15" s="3" t="s">
        <v>72</v>
      </c>
      <c r="C15" s="76" t="s">
        <v>30</v>
      </c>
      <c r="D15" s="4" t="s">
        <v>73</v>
      </c>
      <c r="E15" s="5">
        <v>41661</v>
      </c>
      <c r="F15" s="6" t="s">
        <v>49</v>
      </c>
      <c r="G15" s="6" t="s">
        <v>74</v>
      </c>
      <c r="H15" s="7"/>
      <c r="I15" s="7">
        <v>254.25</v>
      </c>
      <c r="J15" s="7"/>
      <c r="K15" s="7"/>
      <c r="L15" s="7"/>
      <c r="M15" s="7"/>
      <c r="N15" s="7"/>
      <c r="O15" s="128">
        <f t="shared" si="4"/>
        <v>254.25</v>
      </c>
      <c r="P15" s="8"/>
      <c r="Q15" s="8"/>
      <c r="R15" s="8"/>
      <c r="S15" s="129">
        <f t="shared" si="0"/>
        <v>0</v>
      </c>
      <c r="T15" s="9"/>
      <c r="U15" s="9"/>
      <c r="V15" s="9"/>
      <c r="W15" s="9"/>
      <c r="X15" s="9"/>
      <c r="Y15" s="9"/>
      <c r="Z15" s="208">
        <f t="shared" si="2"/>
        <v>0</v>
      </c>
      <c r="AA15" s="212">
        <f t="shared" si="1"/>
        <v>254.25</v>
      </c>
    </row>
    <row r="16" spans="1:27" s="2" customFormat="1" ht="38.25">
      <c r="A16" s="34">
        <v>13</v>
      </c>
      <c r="B16" s="3" t="s">
        <v>72</v>
      </c>
      <c r="C16" s="76" t="s">
        <v>30</v>
      </c>
      <c r="D16" s="4" t="s">
        <v>75</v>
      </c>
      <c r="E16" s="5">
        <v>41661</v>
      </c>
      <c r="F16" s="6" t="s">
        <v>46</v>
      </c>
      <c r="G16" s="6" t="s">
        <v>76</v>
      </c>
      <c r="H16" s="7"/>
      <c r="I16" s="7">
        <v>254.25</v>
      </c>
      <c r="J16" s="7"/>
      <c r="K16" s="7"/>
      <c r="L16" s="7"/>
      <c r="M16" s="7"/>
      <c r="N16" s="7"/>
      <c r="O16" s="128">
        <f t="shared" si="4"/>
        <v>254.25</v>
      </c>
      <c r="P16" s="8"/>
      <c r="Q16" s="8"/>
      <c r="R16" s="8"/>
      <c r="S16" s="129">
        <f t="shared" si="0"/>
        <v>0</v>
      </c>
      <c r="T16" s="9"/>
      <c r="U16" s="9"/>
      <c r="V16" s="9"/>
      <c r="W16" s="9"/>
      <c r="X16" s="9"/>
      <c r="Y16" s="9"/>
      <c r="Z16" s="208">
        <f t="shared" si="2"/>
        <v>0</v>
      </c>
      <c r="AA16" s="212">
        <f t="shared" si="1"/>
        <v>254.25</v>
      </c>
    </row>
    <row r="17" spans="1:27" s="2" customFormat="1" ht="38.25">
      <c r="A17" s="34">
        <v>14</v>
      </c>
      <c r="B17" s="3" t="s">
        <v>77</v>
      </c>
      <c r="C17" s="76" t="s">
        <v>35</v>
      </c>
      <c r="D17" s="4" t="s">
        <v>78</v>
      </c>
      <c r="E17" s="5">
        <v>41668</v>
      </c>
      <c r="F17" s="6" t="s">
        <v>79</v>
      </c>
      <c r="G17" s="6" t="s">
        <v>80</v>
      </c>
      <c r="H17" s="7"/>
      <c r="I17" s="7"/>
      <c r="J17" s="7"/>
      <c r="K17" s="7"/>
      <c r="L17" s="7"/>
      <c r="M17" s="7"/>
      <c r="N17" s="7"/>
      <c r="O17" s="128">
        <f t="shared" si="4"/>
        <v>0</v>
      </c>
      <c r="P17" s="8"/>
      <c r="Q17" s="8"/>
      <c r="R17" s="8"/>
      <c r="S17" s="129">
        <f>SUM(P17:R17)</f>
        <v>0</v>
      </c>
      <c r="T17" s="9">
        <v>360.52</v>
      </c>
      <c r="U17" s="9"/>
      <c r="V17" s="9"/>
      <c r="W17" s="9"/>
      <c r="X17" s="9"/>
      <c r="Y17" s="9"/>
      <c r="Z17" s="208">
        <f>SUM(T17:Y17)</f>
        <v>360.52</v>
      </c>
      <c r="AA17" s="212">
        <f>O17+S17+Z17</f>
        <v>360.52</v>
      </c>
    </row>
    <row r="18" spans="1:27" s="10" customFormat="1" ht="25.5">
      <c r="A18" s="34">
        <v>15</v>
      </c>
      <c r="B18" s="3" t="s">
        <v>81</v>
      </c>
      <c r="C18" s="76" t="s">
        <v>82</v>
      </c>
      <c r="D18" s="4" t="s">
        <v>83</v>
      </c>
      <c r="E18" s="5">
        <v>41675</v>
      </c>
      <c r="F18" s="6" t="s">
        <v>84</v>
      </c>
      <c r="G18" s="6" t="s">
        <v>85</v>
      </c>
      <c r="H18" s="7"/>
      <c r="I18" s="7"/>
      <c r="J18" s="7"/>
      <c r="K18" s="7"/>
      <c r="L18" s="7"/>
      <c r="M18" s="7"/>
      <c r="N18" s="7"/>
      <c r="O18" s="128">
        <f t="shared" si="4"/>
        <v>0</v>
      </c>
      <c r="P18" s="8"/>
      <c r="Q18" s="8"/>
      <c r="R18" s="8"/>
      <c r="S18" s="129">
        <f t="shared" si="0"/>
        <v>0</v>
      </c>
      <c r="T18" s="9"/>
      <c r="U18" s="9">
        <v>7494.63</v>
      </c>
      <c r="V18" s="9"/>
      <c r="W18" s="9"/>
      <c r="X18" s="9"/>
      <c r="Y18" s="9"/>
      <c r="Z18" s="208">
        <f>SUM(T18:Y18)</f>
        <v>7494.63</v>
      </c>
      <c r="AA18" s="212">
        <f t="shared" si="1"/>
        <v>7494.63</v>
      </c>
    </row>
    <row r="19" spans="1:27" s="2" customFormat="1" ht="25.5">
      <c r="A19" s="34">
        <v>16</v>
      </c>
      <c r="B19" s="3" t="s">
        <v>86</v>
      </c>
      <c r="C19" s="76" t="s">
        <v>35</v>
      </c>
      <c r="D19" s="4" t="s">
        <v>87</v>
      </c>
      <c r="E19" s="5">
        <v>41684</v>
      </c>
      <c r="F19" s="6" t="s">
        <v>88</v>
      </c>
      <c r="G19" s="6" t="s">
        <v>89</v>
      </c>
      <c r="H19" s="7"/>
      <c r="I19" s="7"/>
      <c r="J19" s="7">
        <v>9500</v>
      </c>
      <c r="K19" s="7"/>
      <c r="L19" s="7"/>
      <c r="M19" s="7"/>
      <c r="N19" s="7"/>
      <c r="O19" s="128">
        <f t="shared" si="4"/>
        <v>9500</v>
      </c>
      <c r="P19" s="8"/>
      <c r="Q19" s="8"/>
      <c r="R19" s="8"/>
      <c r="S19" s="129">
        <f t="shared" si="0"/>
        <v>0</v>
      </c>
      <c r="T19" s="9"/>
      <c r="U19" s="9"/>
      <c r="V19" s="9"/>
      <c r="W19" s="9"/>
      <c r="X19" s="9"/>
      <c r="Y19" s="9"/>
      <c r="Z19" s="208">
        <f t="shared" ref="Z19:Z35" si="5">SUM(T19:Y19)</f>
        <v>0</v>
      </c>
      <c r="AA19" s="212">
        <f t="shared" si="1"/>
        <v>9500</v>
      </c>
    </row>
    <row r="20" spans="1:27" s="10" customFormat="1" ht="38.25">
      <c r="A20" s="34">
        <v>17</v>
      </c>
      <c r="B20" s="3" t="s">
        <v>90</v>
      </c>
      <c r="C20" s="76" t="s">
        <v>59</v>
      </c>
      <c r="D20" s="4" t="s">
        <v>91</v>
      </c>
      <c r="E20" s="5">
        <v>41683</v>
      </c>
      <c r="F20" s="6" t="s">
        <v>92</v>
      </c>
      <c r="G20" s="6" t="s">
        <v>93</v>
      </c>
      <c r="H20" s="7"/>
      <c r="I20" s="7"/>
      <c r="J20" s="7"/>
      <c r="K20" s="7"/>
      <c r="L20" s="7"/>
      <c r="M20" s="7"/>
      <c r="N20" s="7"/>
      <c r="O20" s="128">
        <f t="shared" si="4"/>
        <v>0</v>
      </c>
      <c r="P20" s="8"/>
      <c r="Q20" s="8"/>
      <c r="R20" s="8"/>
      <c r="S20" s="129">
        <f t="shared" si="0"/>
        <v>0</v>
      </c>
      <c r="T20" s="9"/>
      <c r="U20" s="9"/>
      <c r="V20" s="9">
        <v>972.59</v>
      </c>
      <c r="W20" s="9"/>
      <c r="X20" s="9"/>
      <c r="Y20" s="9"/>
      <c r="Z20" s="208">
        <f t="shared" si="5"/>
        <v>972.59</v>
      </c>
      <c r="AA20" s="212">
        <f t="shared" si="1"/>
        <v>972.59</v>
      </c>
    </row>
    <row r="21" spans="1:27" s="2" customFormat="1" ht="38.25">
      <c r="A21" s="34">
        <v>18</v>
      </c>
      <c r="B21" s="3" t="s">
        <v>90</v>
      </c>
      <c r="C21" s="76" t="s">
        <v>59</v>
      </c>
      <c r="D21" s="4" t="s">
        <v>94</v>
      </c>
      <c r="E21" s="5">
        <v>41683</v>
      </c>
      <c r="F21" s="6" t="s">
        <v>95</v>
      </c>
      <c r="G21" s="6" t="s">
        <v>96</v>
      </c>
      <c r="H21" s="7"/>
      <c r="I21" s="7"/>
      <c r="J21" s="7"/>
      <c r="K21" s="7"/>
      <c r="L21" s="7"/>
      <c r="M21" s="7"/>
      <c r="N21" s="7"/>
      <c r="O21" s="128">
        <f t="shared" si="4"/>
        <v>0</v>
      </c>
      <c r="P21" s="8"/>
      <c r="Q21" s="8"/>
      <c r="R21" s="8"/>
      <c r="S21" s="129">
        <f t="shared" si="0"/>
        <v>0</v>
      </c>
      <c r="T21" s="9"/>
      <c r="U21" s="9"/>
      <c r="V21" s="9">
        <v>5236.66</v>
      </c>
      <c r="W21" s="9"/>
      <c r="X21" s="9"/>
      <c r="Y21" s="9"/>
      <c r="Z21" s="208">
        <f t="shared" si="5"/>
        <v>5236.66</v>
      </c>
      <c r="AA21" s="212">
        <f t="shared" si="1"/>
        <v>5236.66</v>
      </c>
    </row>
    <row r="22" spans="1:27" s="2" customFormat="1" ht="25.5">
      <c r="A22" s="34">
        <v>19</v>
      </c>
      <c r="B22" s="3" t="s">
        <v>90</v>
      </c>
      <c r="C22" s="76" t="s">
        <v>59</v>
      </c>
      <c r="D22" s="4" t="s">
        <v>97</v>
      </c>
      <c r="E22" s="5">
        <v>41683</v>
      </c>
      <c r="F22" s="6" t="s">
        <v>98</v>
      </c>
      <c r="G22" s="6" t="s">
        <v>99</v>
      </c>
      <c r="H22" s="7"/>
      <c r="I22" s="7"/>
      <c r="J22" s="7"/>
      <c r="K22" s="7"/>
      <c r="L22" s="7"/>
      <c r="M22" s="7"/>
      <c r="N22" s="7"/>
      <c r="O22" s="128">
        <f t="shared" si="4"/>
        <v>0</v>
      </c>
      <c r="P22" s="8"/>
      <c r="Q22" s="8"/>
      <c r="R22" s="8"/>
      <c r="S22" s="129">
        <f t="shared" si="0"/>
        <v>0</v>
      </c>
      <c r="T22" s="9"/>
      <c r="U22" s="9"/>
      <c r="V22" s="9">
        <v>3289.15</v>
      </c>
      <c r="W22" s="9"/>
      <c r="X22" s="9"/>
      <c r="Y22" s="9"/>
      <c r="Z22" s="208">
        <f t="shared" si="5"/>
        <v>3289.15</v>
      </c>
      <c r="AA22" s="212">
        <f t="shared" si="1"/>
        <v>3289.15</v>
      </c>
    </row>
    <row r="23" spans="1:27" s="2" customFormat="1" ht="25.5">
      <c r="A23" s="34">
        <v>20</v>
      </c>
      <c r="B23" s="3" t="s">
        <v>100</v>
      </c>
      <c r="C23" s="76" t="s">
        <v>35</v>
      </c>
      <c r="D23" s="4" t="s">
        <v>101</v>
      </c>
      <c r="E23" s="5">
        <v>41668</v>
      </c>
      <c r="F23" s="6" t="s">
        <v>102</v>
      </c>
      <c r="G23" s="6" t="s">
        <v>103</v>
      </c>
      <c r="H23" s="7"/>
      <c r="I23" s="7"/>
      <c r="J23" s="7"/>
      <c r="K23" s="7"/>
      <c r="L23" s="7"/>
      <c r="M23" s="7"/>
      <c r="N23" s="7"/>
      <c r="O23" s="128">
        <f t="shared" si="4"/>
        <v>0</v>
      </c>
      <c r="P23" s="8"/>
      <c r="Q23" s="8"/>
      <c r="R23" s="8"/>
      <c r="S23" s="129">
        <f t="shared" si="0"/>
        <v>0</v>
      </c>
      <c r="T23" s="9">
        <v>19164.8</v>
      </c>
      <c r="U23" s="9"/>
      <c r="V23" s="9"/>
      <c r="W23" s="9"/>
      <c r="X23" s="9"/>
      <c r="Y23" s="9"/>
      <c r="Z23" s="208">
        <f t="shared" si="5"/>
        <v>19164.8</v>
      </c>
      <c r="AA23" s="212">
        <f t="shared" si="1"/>
        <v>19164.8</v>
      </c>
    </row>
    <row r="24" spans="1:27" s="2" customFormat="1" ht="25.5">
      <c r="A24" s="34">
        <v>21</v>
      </c>
      <c r="B24" s="3" t="s">
        <v>104</v>
      </c>
      <c r="C24" s="11" t="s">
        <v>82</v>
      </c>
      <c r="D24" s="4" t="s">
        <v>105</v>
      </c>
      <c r="E24" s="5">
        <v>41675</v>
      </c>
      <c r="F24" s="6" t="s">
        <v>106</v>
      </c>
      <c r="G24" s="6" t="s">
        <v>107</v>
      </c>
      <c r="H24" s="7"/>
      <c r="I24" s="7"/>
      <c r="J24" s="7"/>
      <c r="K24" s="7"/>
      <c r="L24" s="7"/>
      <c r="M24" s="7"/>
      <c r="N24" s="7"/>
      <c r="O24" s="128">
        <f t="shared" si="4"/>
        <v>0</v>
      </c>
      <c r="P24" s="8"/>
      <c r="Q24" s="8"/>
      <c r="R24" s="8"/>
      <c r="S24" s="129">
        <f t="shared" si="0"/>
        <v>0</v>
      </c>
      <c r="T24" s="9"/>
      <c r="U24" s="9">
        <v>1516.01</v>
      </c>
      <c r="V24" s="9"/>
      <c r="W24" s="9"/>
      <c r="X24" s="9"/>
      <c r="Y24" s="9"/>
      <c r="Z24" s="208">
        <f t="shared" si="5"/>
        <v>1516.01</v>
      </c>
      <c r="AA24" s="212">
        <f t="shared" si="1"/>
        <v>1516.01</v>
      </c>
    </row>
    <row r="25" spans="1:27" s="2" customFormat="1" ht="25.5">
      <c r="A25" s="34">
        <v>22</v>
      </c>
      <c r="B25" s="3" t="s">
        <v>108</v>
      </c>
      <c r="C25" s="11" t="s">
        <v>59</v>
      </c>
      <c r="D25" s="4" t="s">
        <v>109</v>
      </c>
      <c r="E25" s="5">
        <v>41684</v>
      </c>
      <c r="F25" s="6" t="s">
        <v>110</v>
      </c>
      <c r="G25" s="6" t="s">
        <v>111</v>
      </c>
      <c r="H25" s="7"/>
      <c r="I25" s="7"/>
      <c r="J25" s="7"/>
      <c r="K25" s="7"/>
      <c r="L25" s="7"/>
      <c r="M25" s="7"/>
      <c r="N25" s="7"/>
      <c r="O25" s="128">
        <f t="shared" si="4"/>
        <v>0</v>
      </c>
      <c r="P25" s="8"/>
      <c r="Q25" s="8"/>
      <c r="R25" s="8"/>
      <c r="S25" s="129">
        <f t="shared" si="0"/>
        <v>0</v>
      </c>
      <c r="T25" s="9"/>
      <c r="U25" s="9"/>
      <c r="V25" s="9">
        <v>653.9</v>
      </c>
      <c r="W25" s="9"/>
      <c r="X25" s="9"/>
      <c r="Y25" s="9"/>
      <c r="Z25" s="208">
        <f t="shared" si="5"/>
        <v>653.9</v>
      </c>
      <c r="AA25" s="212">
        <f t="shared" si="1"/>
        <v>653.9</v>
      </c>
    </row>
    <row r="26" spans="1:27" s="2" customFormat="1" ht="25.5">
      <c r="A26" s="34">
        <v>23</v>
      </c>
      <c r="B26" s="3" t="s">
        <v>108</v>
      </c>
      <c r="C26" s="76" t="s">
        <v>59</v>
      </c>
      <c r="D26" s="4" t="s">
        <v>112</v>
      </c>
      <c r="E26" s="5">
        <v>41684</v>
      </c>
      <c r="F26" s="6" t="s">
        <v>113</v>
      </c>
      <c r="G26" s="6" t="s">
        <v>114</v>
      </c>
      <c r="H26" s="7"/>
      <c r="I26" s="7"/>
      <c r="J26" s="7"/>
      <c r="K26" s="7"/>
      <c r="L26" s="7"/>
      <c r="M26" s="7"/>
      <c r="N26" s="7"/>
      <c r="O26" s="128">
        <f t="shared" si="4"/>
        <v>0</v>
      </c>
      <c r="P26" s="8"/>
      <c r="Q26" s="8"/>
      <c r="R26" s="8"/>
      <c r="S26" s="129">
        <f t="shared" si="0"/>
        <v>0</v>
      </c>
      <c r="T26" s="9"/>
      <c r="U26" s="9"/>
      <c r="V26" s="9">
        <v>175</v>
      </c>
      <c r="W26" s="9"/>
      <c r="X26" s="9"/>
      <c r="Y26" s="9"/>
      <c r="Z26" s="208">
        <f t="shared" si="5"/>
        <v>175</v>
      </c>
      <c r="AA26" s="212">
        <f t="shared" si="1"/>
        <v>175</v>
      </c>
    </row>
    <row r="27" spans="1:27" s="10" customFormat="1" ht="25.5">
      <c r="A27" s="34">
        <v>24</v>
      </c>
      <c r="B27" s="3" t="s">
        <v>108</v>
      </c>
      <c r="C27" s="76" t="s">
        <v>59</v>
      </c>
      <c r="D27" s="4" t="s">
        <v>115</v>
      </c>
      <c r="E27" s="5">
        <v>41684</v>
      </c>
      <c r="F27" s="6" t="s">
        <v>116</v>
      </c>
      <c r="G27" s="6" t="s">
        <v>117</v>
      </c>
      <c r="H27" s="7"/>
      <c r="I27" s="7"/>
      <c r="J27" s="7"/>
      <c r="K27" s="7"/>
      <c r="L27" s="7"/>
      <c r="M27" s="7"/>
      <c r="N27" s="7"/>
      <c r="O27" s="128">
        <f t="shared" si="4"/>
        <v>0</v>
      </c>
      <c r="P27" s="8"/>
      <c r="Q27" s="8"/>
      <c r="R27" s="8"/>
      <c r="S27" s="129">
        <f t="shared" si="0"/>
        <v>0</v>
      </c>
      <c r="T27" s="9"/>
      <c r="U27" s="9"/>
      <c r="V27" s="9">
        <v>306.39999999999998</v>
      </c>
      <c r="W27" s="9"/>
      <c r="X27" s="9"/>
      <c r="Y27" s="9"/>
      <c r="Z27" s="208">
        <f t="shared" si="5"/>
        <v>306.39999999999998</v>
      </c>
      <c r="AA27" s="212">
        <f t="shared" si="1"/>
        <v>306.39999999999998</v>
      </c>
    </row>
    <row r="28" spans="1:27" s="10" customFormat="1" ht="25.5">
      <c r="A28" s="34">
        <v>25</v>
      </c>
      <c r="B28" s="3" t="s">
        <v>118</v>
      </c>
      <c r="C28" s="76" t="s">
        <v>119</v>
      </c>
      <c r="D28" s="4" t="s">
        <v>120</v>
      </c>
      <c r="E28" s="5">
        <v>41688</v>
      </c>
      <c r="F28" s="6" t="s">
        <v>121</v>
      </c>
      <c r="G28" s="6" t="s">
        <v>122</v>
      </c>
      <c r="H28" s="7"/>
      <c r="I28" s="7"/>
      <c r="J28" s="7"/>
      <c r="K28" s="7"/>
      <c r="L28" s="7"/>
      <c r="M28" s="7"/>
      <c r="N28" s="7"/>
      <c r="O28" s="128">
        <f t="shared" si="4"/>
        <v>0</v>
      </c>
      <c r="P28" s="8"/>
      <c r="Q28" s="8"/>
      <c r="R28" s="8"/>
      <c r="S28" s="129">
        <f t="shared" si="0"/>
        <v>0</v>
      </c>
      <c r="T28" s="9"/>
      <c r="U28" s="9"/>
      <c r="V28" s="9"/>
      <c r="W28" s="9">
        <v>8426.4500000000007</v>
      </c>
      <c r="X28" s="9"/>
      <c r="Y28" s="9"/>
      <c r="Z28" s="208">
        <f t="shared" si="5"/>
        <v>8426.4500000000007</v>
      </c>
      <c r="AA28" s="212">
        <f t="shared" si="1"/>
        <v>8426.4500000000007</v>
      </c>
    </row>
    <row r="29" spans="1:27" s="10" customFormat="1" ht="38.25">
      <c r="A29" s="34">
        <v>26</v>
      </c>
      <c r="B29" s="3" t="s">
        <v>123</v>
      </c>
      <c r="C29" s="76" t="s">
        <v>35</v>
      </c>
      <c r="D29" s="4" t="s">
        <v>124</v>
      </c>
      <c r="E29" s="5">
        <v>41673</v>
      </c>
      <c r="F29" s="6" t="s">
        <v>125</v>
      </c>
      <c r="G29" s="6" t="s">
        <v>126</v>
      </c>
      <c r="H29" s="7"/>
      <c r="I29" s="7"/>
      <c r="J29" s="7"/>
      <c r="K29" s="7"/>
      <c r="L29" s="7"/>
      <c r="M29" s="7"/>
      <c r="N29" s="7"/>
      <c r="O29" s="128">
        <f t="shared" si="4"/>
        <v>0</v>
      </c>
      <c r="P29" s="8"/>
      <c r="Q29" s="8"/>
      <c r="R29" s="8"/>
      <c r="S29" s="129">
        <f t="shared" si="0"/>
        <v>0</v>
      </c>
      <c r="T29" s="9">
        <v>1169.78</v>
      </c>
      <c r="U29" s="9"/>
      <c r="V29" s="9"/>
      <c r="W29" s="9"/>
      <c r="X29" s="9"/>
      <c r="Y29" s="9"/>
      <c r="Z29" s="208">
        <f t="shared" si="5"/>
        <v>1169.78</v>
      </c>
      <c r="AA29" s="212">
        <f t="shared" si="1"/>
        <v>1169.78</v>
      </c>
    </row>
    <row r="30" spans="1:27" s="10" customFormat="1" ht="38.25">
      <c r="A30" s="34">
        <v>27</v>
      </c>
      <c r="B30" s="3" t="s">
        <v>127</v>
      </c>
      <c r="C30" s="76" t="s">
        <v>40</v>
      </c>
      <c r="D30" s="4" t="s">
        <v>128</v>
      </c>
      <c r="E30" s="5">
        <v>41684</v>
      </c>
      <c r="F30" s="6" t="s">
        <v>129</v>
      </c>
      <c r="G30" s="6" t="s">
        <v>130</v>
      </c>
      <c r="H30" s="7"/>
      <c r="I30" s="7"/>
      <c r="J30" s="7"/>
      <c r="K30" s="7"/>
      <c r="L30" s="7"/>
      <c r="M30" s="7"/>
      <c r="N30" s="7"/>
      <c r="O30" s="128">
        <f t="shared" si="4"/>
        <v>0</v>
      </c>
      <c r="P30" s="8"/>
      <c r="Q30" s="8"/>
      <c r="R30" s="8"/>
      <c r="S30" s="129">
        <f t="shared" si="0"/>
        <v>0</v>
      </c>
      <c r="T30" s="9"/>
      <c r="U30" s="9">
        <v>659.90800000000002</v>
      </c>
      <c r="V30" s="9">
        <v>659.90800000000002</v>
      </c>
      <c r="W30" s="9"/>
      <c r="X30" s="9"/>
      <c r="Y30" s="9"/>
      <c r="Z30" s="208">
        <f t="shared" si="5"/>
        <v>1319.816</v>
      </c>
      <c r="AA30" s="212">
        <f t="shared" si="1"/>
        <v>1319.816</v>
      </c>
    </row>
    <row r="31" spans="1:27" s="10" customFormat="1" ht="38.25">
      <c r="A31" s="34">
        <v>28</v>
      </c>
      <c r="B31" s="3" t="s">
        <v>131</v>
      </c>
      <c r="C31" s="76" t="s">
        <v>35</v>
      </c>
      <c r="D31" s="4" t="s">
        <v>132</v>
      </c>
      <c r="E31" s="5">
        <v>41694</v>
      </c>
      <c r="F31" s="6" t="s">
        <v>133</v>
      </c>
      <c r="G31" s="6" t="s">
        <v>134</v>
      </c>
      <c r="H31" s="7"/>
      <c r="I31" s="7"/>
      <c r="J31" s="7"/>
      <c r="K31" s="7"/>
      <c r="L31" s="7"/>
      <c r="M31" s="7"/>
      <c r="N31" s="7"/>
      <c r="O31" s="128">
        <f t="shared" si="4"/>
        <v>0</v>
      </c>
      <c r="P31" s="8"/>
      <c r="Q31" s="8"/>
      <c r="R31" s="8"/>
      <c r="S31" s="129">
        <f t="shared" si="0"/>
        <v>0</v>
      </c>
      <c r="T31" s="9">
        <v>830</v>
      </c>
      <c r="U31" s="9"/>
      <c r="V31" s="9"/>
      <c r="W31" s="9"/>
      <c r="X31" s="9"/>
      <c r="Y31" s="9"/>
      <c r="Z31" s="208">
        <f t="shared" si="5"/>
        <v>830</v>
      </c>
      <c r="AA31" s="212">
        <f t="shared" si="1"/>
        <v>830</v>
      </c>
    </row>
    <row r="32" spans="1:27" s="10" customFormat="1" ht="36" customHeight="1">
      <c r="A32" s="34">
        <v>29</v>
      </c>
      <c r="B32" s="3" t="s">
        <v>135</v>
      </c>
      <c r="C32" s="76" t="s">
        <v>35</v>
      </c>
      <c r="D32" s="4" t="s">
        <v>136</v>
      </c>
      <c r="E32" s="5">
        <v>41690</v>
      </c>
      <c r="F32" s="6" t="s">
        <v>137</v>
      </c>
      <c r="G32" s="6" t="s">
        <v>138</v>
      </c>
      <c r="H32" s="7"/>
      <c r="I32" s="7"/>
      <c r="J32" s="7"/>
      <c r="K32" s="7"/>
      <c r="L32" s="7"/>
      <c r="M32" s="7"/>
      <c r="N32" s="7"/>
      <c r="O32" s="128">
        <f t="shared" si="4"/>
        <v>0</v>
      </c>
      <c r="P32" s="8"/>
      <c r="Q32" s="8"/>
      <c r="R32" s="8"/>
      <c r="S32" s="129">
        <f t="shared" si="0"/>
        <v>0</v>
      </c>
      <c r="T32" s="9">
        <v>21683.8</v>
      </c>
      <c r="U32" s="9"/>
      <c r="V32" s="9"/>
      <c r="W32" s="9"/>
      <c r="X32" s="9"/>
      <c r="Y32" s="9"/>
      <c r="Z32" s="208">
        <f t="shared" si="5"/>
        <v>21683.8</v>
      </c>
      <c r="AA32" s="212">
        <f t="shared" si="1"/>
        <v>21683.8</v>
      </c>
    </row>
    <row r="33" spans="1:27" s="10" customFormat="1" ht="30" customHeight="1">
      <c r="A33" s="34">
        <v>30</v>
      </c>
      <c r="B33" s="3" t="s">
        <v>139</v>
      </c>
      <c r="C33" s="76" t="s">
        <v>35</v>
      </c>
      <c r="D33" s="4" t="s">
        <v>140</v>
      </c>
      <c r="E33" s="5">
        <v>41687</v>
      </c>
      <c r="F33" s="6" t="s">
        <v>133</v>
      </c>
      <c r="G33" s="6" t="s">
        <v>141</v>
      </c>
      <c r="H33" s="7"/>
      <c r="I33" s="7"/>
      <c r="J33" s="7"/>
      <c r="K33" s="7"/>
      <c r="L33" s="7"/>
      <c r="M33" s="7"/>
      <c r="N33" s="7"/>
      <c r="O33" s="128">
        <f t="shared" si="4"/>
        <v>0</v>
      </c>
      <c r="P33" s="8"/>
      <c r="Q33" s="8"/>
      <c r="R33" s="8"/>
      <c r="S33" s="129">
        <f t="shared" si="0"/>
        <v>0</v>
      </c>
      <c r="T33" s="9">
        <v>8200</v>
      </c>
      <c r="U33" s="9"/>
      <c r="V33" s="9"/>
      <c r="W33" s="9"/>
      <c r="X33" s="9"/>
      <c r="Y33" s="9"/>
      <c r="Z33" s="208">
        <f t="shared" si="5"/>
        <v>8200</v>
      </c>
      <c r="AA33" s="212">
        <f t="shared" si="1"/>
        <v>8200</v>
      </c>
    </row>
    <row r="34" spans="1:27" s="10" customFormat="1" ht="38.25">
      <c r="A34" s="34">
        <v>31</v>
      </c>
      <c r="B34" s="3" t="s">
        <v>142</v>
      </c>
      <c r="C34" s="76" t="s">
        <v>82</v>
      </c>
      <c r="D34" s="4" t="s">
        <v>143</v>
      </c>
      <c r="E34" s="5">
        <v>41694</v>
      </c>
      <c r="F34" s="6" t="s">
        <v>144</v>
      </c>
      <c r="G34" s="6" t="s">
        <v>145</v>
      </c>
      <c r="H34" s="7"/>
      <c r="I34" s="7"/>
      <c r="J34" s="7"/>
      <c r="K34" s="7"/>
      <c r="L34" s="7"/>
      <c r="M34" s="7"/>
      <c r="N34" s="7"/>
      <c r="O34" s="128">
        <f t="shared" si="4"/>
        <v>0</v>
      </c>
      <c r="P34" s="8"/>
      <c r="Q34" s="8"/>
      <c r="R34" s="8"/>
      <c r="S34" s="129">
        <f t="shared" si="0"/>
        <v>0</v>
      </c>
      <c r="T34" s="9"/>
      <c r="U34" s="9">
        <v>572.35</v>
      </c>
      <c r="V34" s="9"/>
      <c r="W34" s="9"/>
      <c r="X34" s="9"/>
      <c r="Y34" s="9"/>
      <c r="Z34" s="208">
        <f t="shared" si="5"/>
        <v>572.35</v>
      </c>
      <c r="AA34" s="212">
        <f t="shared" si="1"/>
        <v>572.35</v>
      </c>
    </row>
    <row r="35" spans="1:27" s="10" customFormat="1" ht="25.5">
      <c r="A35" s="34">
        <v>32</v>
      </c>
      <c r="B35" s="3" t="s">
        <v>146</v>
      </c>
      <c r="C35" s="76" t="s">
        <v>147</v>
      </c>
      <c r="D35" s="4" t="s">
        <v>148</v>
      </c>
      <c r="E35" s="5">
        <v>41698</v>
      </c>
      <c r="F35" s="6" t="s">
        <v>149</v>
      </c>
      <c r="G35" s="6" t="s">
        <v>150</v>
      </c>
      <c r="H35" s="7">
        <v>255</v>
      </c>
      <c r="I35" s="7"/>
      <c r="J35" s="7"/>
      <c r="K35" s="7"/>
      <c r="L35" s="7"/>
      <c r="M35" s="7"/>
      <c r="N35" s="7"/>
      <c r="O35" s="128">
        <f t="shared" si="4"/>
        <v>255</v>
      </c>
      <c r="P35" s="8"/>
      <c r="Q35" s="8"/>
      <c r="R35" s="8"/>
      <c r="S35" s="129">
        <f t="shared" si="0"/>
        <v>0</v>
      </c>
      <c r="T35" s="9">
        <v>700</v>
      </c>
      <c r="U35" s="9"/>
      <c r="V35" s="9"/>
      <c r="W35" s="9"/>
      <c r="X35" s="9"/>
      <c r="Y35" s="9"/>
      <c r="Z35" s="208">
        <f t="shared" si="5"/>
        <v>700</v>
      </c>
      <c r="AA35" s="212">
        <f t="shared" si="1"/>
        <v>955</v>
      </c>
    </row>
    <row r="36" spans="1:27" s="10" customFormat="1" ht="25.5">
      <c r="A36" s="34">
        <v>33</v>
      </c>
      <c r="B36" s="3" t="s">
        <v>151</v>
      </c>
      <c r="C36" s="76" t="s">
        <v>30</v>
      </c>
      <c r="D36" s="4" t="s">
        <v>152</v>
      </c>
      <c r="E36" s="5">
        <v>41705</v>
      </c>
      <c r="F36" s="6" t="s">
        <v>153</v>
      </c>
      <c r="G36" s="6" t="s">
        <v>154</v>
      </c>
      <c r="H36" s="7"/>
      <c r="I36" s="7"/>
      <c r="J36" s="7"/>
      <c r="K36" s="7">
        <v>6139</v>
      </c>
      <c r="L36" s="7"/>
      <c r="M36" s="7"/>
      <c r="N36" s="7"/>
      <c r="O36" s="128">
        <f t="shared" si="4"/>
        <v>6139</v>
      </c>
      <c r="P36" s="8"/>
      <c r="Q36" s="8"/>
      <c r="R36" s="8"/>
      <c r="S36" s="129">
        <f t="shared" si="0"/>
        <v>0</v>
      </c>
      <c r="T36" s="9"/>
      <c r="U36" s="9"/>
      <c r="V36" s="9"/>
      <c r="W36" s="9"/>
      <c r="X36" s="9"/>
      <c r="Y36" s="9"/>
      <c r="Z36" s="208">
        <f>SUM(T36:Y36)</f>
        <v>0</v>
      </c>
      <c r="AA36" s="212">
        <f t="shared" si="1"/>
        <v>6139</v>
      </c>
    </row>
    <row r="37" spans="1:27" s="10" customFormat="1" ht="38.25">
      <c r="A37" s="34">
        <v>34</v>
      </c>
      <c r="B37" s="3" t="s">
        <v>155</v>
      </c>
      <c r="C37" s="76" t="s">
        <v>119</v>
      </c>
      <c r="D37" s="4" t="s">
        <v>156</v>
      </c>
      <c r="E37" s="5">
        <v>41709</v>
      </c>
      <c r="F37" s="6" t="s">
        <v>121</v>
      </c>
      <c r="G37" s="6" t="s">
        <v>157</v>
      </c>
      <c r="H37" s="7"/>
      <c r="I37" s="7"/>
      <c r="J37" s="7"/>
      <c r="K37" s="7"/>
      <c r="L37" s="7"/>
      <c r="M37" s="7"/>
      <c r="N37" s="7"/>
      <c r="O37" s="128">
        <f t="shared" si="4"/>
        <v>0</v>
      </c>
      <c r="P37" s="8"/>
      <c r="Q37" s="8"/>
      <c r="R37" s="8"/>
      <c r="S37" s="129">
        <f t="shared" si="0"/>
        <v>0</v>
      </c>
      <c r="T37" s="9"/>
      <c r="U37" s="9"/>
      <c r="V37" s="9"/>
      <c r="W37" s="9">
        <v>711.02</v>
      </c>
      <c r="X37" s="9"/>
      <c r="Y37" s="9"/>
      <c r="Z37" s="208">
        <f t="shared" ref="Z37:Z39" si="6">SUM(T37:Y37)</f>
        <v>711.02</v>
      </c>
      <c r="AA37" s="212">
        <f t="shared" si="1"/>
        <v>711.02</v>
      </c>
    </row>
    <row r="38" spans="1:27" s="10" customFormat="1" ht="25.5">
      <c r="A38" s="34">
        <v>35</v>
      </c>
      <c r="B38" s="3" t="s">
        <v>158</v>
      </c>
      <c r="C38" s="76" t="s">
        <v>30</v>
      </c>
      <c r="D38" s="4" t="s">
        <v>159</v>
      </c>
      <c r="E38" s="5">
        <v>41710</v>
      </c>
      <c r="F38" s="6" t="s">
        <v>160</v>
      </c>
      <c r="G38" s="6" t="s">
        <v>161</v>
      </c>
      <c r="H38" s="7"/>
      <c r="I38" s="7"/>
      <c r="J38" s="7"/>
      <c r="K38" s="7">
        <v>1380</v>
      </c>
      <c r="L38" s="7"/>
      <c r="M38" s="7"/>
      <c r="N38" s="7"/>
      <c r="O38" s="128">
        <f t="shared" ref="O38:O39" si="7">SUM(H38:N38)</f>
        <v>1380</v>
      </c>
      <c r="P38" s="8"/>
      <c r="Q38" s="8"/>
      <c r="R38" s="8"/>
      <c r="S38" s="129">
        <f t="shared" ref="S38:S39" si="8">SUM(P38:R38)</f>
        <v>0</v>
      </c>
      <c r="T38" s="9"/>
      <c r="U38" s="9"/>
      <c r="V38" s="9"/>
      <c r="W38" s="9"/>
      <c r="X38" s="9"/>
      <c r="Y38" s="9"/>
      <c r="Z38" s="208">
        <f t="shared" si="6"/>
        <v>0</v>
      </c>
      <c r="AA38" s="212">
        <f t="shared" si="1"/>
        <v>1380</v>
      </c>
    </row>
    <row r="39" spans="1:27" s="10" customFormat="1" ht="38.25">
      <c r="A39" s="34">
        <v>36</v>
      </c>
      <c r="B39" s="3" t="s">
        <v>162</v>
      </c>
      <c r="C39" s="76" t="s">
        <v>59</v>
      </c>
      <c r="D39" s="4" t="s">
        <v>163</v>
      </c>
      <c r="E39" s="5">
        <v>41709</v>
      </c>
      <c r="F39" s="6" t="s">
        <v>164</v>
      </c>
      <c r="G39" s="6" t="s">
        <v>165</v>
      </c>
      <c r="H39" s="7"/>
      <c r="I39" s="7"/>
      <c r="J39" s="7"/>
      <c r="K39" s="7"/>
      <c r="L39" s="7"/>
      <c r="M39" s="7"/>
      <c r="N39" s="7"/>
      <c r="O39" s="128">
        <f t="shared" si="7"/>
        <v>0</v>
      </c>
      <c r="P39" s="8"/>
      <c r="Q39" s="8"/>
      <c r="R39" s="8"/>
      <c r="S39" s="129">
        <f t="shared" si="8"/>
        <v>0</v>
      </c>
      <c r="T39" s="9"/>
      <c r="U39" s="9"/>
      <c r="V39" s="9">
        <v>480</v>
      </c>
      <c r="W39" s="9"/>
      <c r="X39" s="9"/>
      <c r="Y39" s="9"/>
      <c r="Z39" s="208">
        <f t="shared" si="6"/>
        <v>480</v>
      </c>
      <c r="AA39" s="212">
        <f t="shared" si="1"/>
        <v>480</v>
      </c>
    </row>
    <row r="40" spans="1:27" s="10" customFormat="1" ht="25.5">
      <c r="A40" s="34">
        <v>37</v>
      </c>
      <c r="B40" s="3" t="s">
        <v>166</v>
      </c>
      <c r="C40" s="76" t="s">
        <v>30</v>
      </c>
      <c r="D40" s="4" t="s">
        <v>167</v>
      </c>
      <c r="E40" s="5">
        <v>41691</v>
      </c>
      <c r="F40" s="6" t="s">
        <v>49</v>
      </c>
      <c r="G40" s="6" t="s">
        <v>168</v>
      </c>
      <c r="H40" s="7"/>
      <c r="I40" s="7">
        <v>254.25</v>
      </c>
      <c r="J40" s="7"/>
      <c r="K40" s="7"/>
      <c r="L40" s="7"/>
      <c r="M40" s="7"/>
      <c r="N40" s="7"/>
      <c r="O40" s="128">
        <f t="shared" ref="O40:O53" si="9">SUM(H40:N40)</f>
        <v>254.25</v>
      </c>
      <c r="P40" s="8"/>
      <c r="Q40" s="8"/>
      <c r="R40" s="8"/>
      <c r="S40" s="129">
        <f t="shared" si="0"/>
        <v>0</v>
      </c>
      <c r="T40" s="9"/>
      <c r="U40" s="9"/>
      <c r="V40" s="9"/>
      <c r="W40" s="9"/>
      <c r="X40" s="9"/>
      <c r="Y40" s="9"/>
      <c r="Z40" s="208">
        <f t="shared" si="2"/>
        <v>0</v>
      </c>
      <c r="AA40" s="212">
        <f t="shared" si="1"/>
        <v>254.25</v>
      </c>
    </row>
    <row r="41" spans="1:27" s="10" customFormat="1" ht="25.5">
      <c r="A41" s="34">
        <v>38</v>
      </c>
      <c r="B41" s="3" t="s">
        <v>166</v>
      </c>
      <c r="C41" s="76" t="s">
        <v>30</v>
      </c>
      <c r="D41" s="4" t="s">
        <v>169</v>
      </c>
      <c r="E41" s="5">
        <v>41691</v>
      </c>
      <c r="F41" s="6" t="s">
        <v>46</v>
      </c>
      <c r="G41" s="6" t="s">
        <v>170</v>
      </c>
      <c r="H41" s="7"/>
      <c r="I41" s="7">
        <v>254.25</v>
      </c>
      <c r="J41" s="7"/>
      <c r="K41" s="7"/>
      <c r="L41" s="7"/>
      <c r="M41" s="7"/>
      <c r="N41" s="7"/>
      <c r="O41" s="128">
        <f t="shared" si="9"/>
        <v>254.25</v>
      </c>
      <c r="P41" s="8"/>
      <c r="Q41" s="8"/>
      <c r="R41" s="8"/>
      <c r="S41" s="129">
        <f t="shared" si="0"/>
        <v>0</v>
      </c>
      <c r="T41" s="9"/>
      <c r="U41" s="9"/>
      <c r="V41" s="9"/>
      <c r="W41" s="9"/>
      <c r="X41" s="9"/>
      <c r="Y41" s="9"/>
      <c r="Z41" s="208">
        <f t="shared" si="2"/>
        <v>0</v>
      </c>
      <c r="AA41" s="212">
        <f t="shared" si="1"/>
        <v>254.25</v>
      </c>
    </row>
    <row r="42" spans="1:27" s="10" customFormat="1" ht="25.5">
      <c r="A42" s="34">
        <v>39</v>
      </c>
      <c r="B42" s="3" t="s">
        <v>171</v>
      </c>
      <c r="C42" s="76" t="s">
        <v>30</v>
      </c>
      <c r="D42" s="4" t="s">
        <v>172</v>
      </c>
      <c r="E42" s="5">
        <v>41691</v>
      </c>
      <c r="F42" s="6" t="s">
        <v>173</v>
      </c>
      <c r="G42" s="6" t="s">
        <v>174</v>
      </c>
      <c r="H42" s="7"/>
      <c r="I42" s="7">
        <v>99.75</v>
      </c>
      <c r="J42" s="7"/>
      <c r="K42" s="7"/>
      <c r="L42" s="7"/>
      <c r="M42" s="7"/>
      <c r="N42" s="7"/>
      <c r="O42" s="128">
        <f t="shared" si="9"/>
        <v>99.75</v>
      </c>
      <c r="P42" s="8"/>
      <c r="Q42" s="8"/>
      <c r="R42" s="8"/>
      <c r="S42" s="129">
        <f t="shared" si="0"/>
        <v>0</v>
      </c>
      <c r="T42" s="9"/>
      <c r="U42" s="9"/>
      <c r="V42" s="9"/>
      <c r="W42" s="9"/>
      <c r="X42" s="9"/>
      <c r="Y42" s="9"/>
      <c r="Z42" s="208">
        <f t="shared" si="2"/>
        <v>0</v>
      </c>
      <c r="AA42" s="212">
        <f t="shared" si="1"/>
        <v>99.75</v>
      </c>
    </row>
    <row r="43" spans="1:27" s="10" customFormat="1" ht="25.5">
      <c r="A43" s="34">
        <v>40</v>
      </c>
      <c r="B43" s="3" t="s">
        <v>175</v>
      </c>
      <c r="C43" s="76" t="s">
        <v>30</v>
      </c>
      <c r="D43" s="4" t="s">
        <v>176</v>
      </c>
      <c r="E43" s="5">
        <v>41708</v>
      </c>
      <c r="F43" s="6" t="s">
        <v>173</v>
      </c>
      <c r="G43" s="6" t="s">
        <v>177</v>
      </c>
      <c r="H43" s="7"/>
      <c r="I43" s="7">
        <v>99.75</v>
      </c>
      <c r="J43" s="7"/>
      <c r="K43" s="7"/>
      <c r="L43" s="7"/>
      <c r="M43" s="7"/>
      <c r="N43" s="7"/>
      <c r="O43" s="128">
        <f t="shared" si="9"/>
        <v>99.75</v>
      </c>
      <c r="P43" s="8"/>
      <c r="Q43" s="8"/>
      <c r="R43" s="8"/>
      <c r="S43" s="129">
        <f t="shared" ref="S43:S52" si="10">SUM(P43:R43)</f>
        <v>0</v>
      </c>
      <c r="T43" s="9"/>
      <c r="U43" s="9"/>
      <c r="V43" s="9"/>
      <c r="W43" s="9"/>
      <c r="X43" s="9"/>
      <c r="Y43" s="9"/>
      <c r="Z43" s="208">
        <f t="shared" si="2"/>
        <v>0</v>
      </c>
      <c r="AA43" s="212">
        <f t="shared" si="1"/>
        <v>99.75</v>
      </c>
    </row>
    <row r="44" spans="1:27" s="10" customFormat="1" ht="40.5">
      <c r="A44" s="34">
        <v>41</v>
      </c>
      <c r="B44" s="3" t="s">
        <v>178</v>
      </c>
      <c r="C44" s="11" t="s">
        <v>179</v>
      </c>
      <c r="D44" s="4" t="s">
        <v>180</v>
      </c>
      <c r="E44" s="5">
        <v>41698</v>
      </c>
      <c r="F44" s="6" t="s">
        <v>181</v>
      </c>
      <c r="G44" s="6" t="s">
        <v>182</v>
      </c>
      <c r="H44" s="7">
        <v>2915</v>
      </c>
      <c r="I44" s="7"/>
      <c r="J44" s="7"/>
      <c r="K44" s="7"/>
      <c r="L44" s="7"/>
      <c r="M44" s="7"/>
      <c r="N44" s="7"/>
      <c r="O44" s="128">
        <f t="shared" si="9"/>
        <v>2915</v>
      </c>
      <c r="P44" s="8"/>
      <c r="Q44" s="8"/>
      <c r="R44" s="8"/>
      <c r="S44" s="129">
        <f t="shared" si="10"/>
        <v>0</v>
      </c>
      <c r="T44" s="9">
        <f>3195+4842</f>
        <v>8037</v>
      </c>
      <c r="U44" s="9">
        <v>1815</v>
      </c>
      <c r="V44" s="9"/>
      <c r="W44" s="9"/>
      <c r="X44" s="9"/>
      <c r="Y44" s="9"/>
      <c r="Z44" s="208">
        <f t="shared" si="2"/>
        <v>9852</v>
      </c>
      <c r="AA44" s="212">
        <f t="shared" si="1"/>
        <v>12767</v>
      </c>
    </row>
    <row r="45" spans="1:27" s="10" customFormat="1" ht="25.5">
      <c r="A45" s="34">
        <v>42</v>
      </c>
      <c r="B45" s="3" t="s">
        <v>183</v>
      </c>
      <c r="C45" s="11" t="s">
        <v>35</v>
      </c>
      <c r="D45" s="4" t="s">
        <v>184</v>
      </c>
      <c r="E45" s="5">
        <v>41711</v>
      </c>
      <c r="F45" s="6" t="s">
        <v>185</v>
      </c>
      <c r="G45" s="6" t="s">
        <v>186</v>
      </c>
      <c r="H45" s="7"/>
      <c r="I45" s="7"/>
      <c r="J45" s="7"/>
      <c r="K45" s="7"/>
      <c r="L45" s="7"/>
      <c r="M45" s="7"/>
      <c r="N45" s="7"/>
      <c r="O45" s="128">
        <f t="shared" si="9"/>
        <v>0</v>
      </c>
      <c r="P45" s="8"/>
      <c r="Q45" s="8"/>
      <c r="R45" s="8"/>
      <c r="S45" s="129">
        <f t="shared" si="10"/>
        <v>0</v>
      </c>
      <c r="T45" s="9">
        <v>149.97</v>
      </c>
      <c r="U45" s="9"/>
      <c r="V45" s="9"/>
      <c r="W45" s="9"/>
      <c r="X45" s="9"/>
      <c r="Y45" s="9"/>
      <c r="Z45" s="208">
        <f t="shared" si="2"/>
        <v>149.97</v>
      </c>
      <c r="AA45" s="212">
        <f t="shared" si="1"/>
        <v>149.97</v>
      </c>
    </row>
    <row r="46" spans="1:27" s="10" customFormat="1" ht="25.5">
      <c r="A46" s="34">
        <v>43</v>
      </c>
      <c r="B46" s="3" t="s">
        <v>187</v>
      </c>
      <c r="C46" s="11" t="s">
        <v>82</v>
      </c>
      <c r="D46" s="4" t="s">
        <v>188</v>
      </c>
      <c r="E46" s="5">
        <v>41715</v>
      </c>
      <c r="F46" s="6" t="s">
        <v>189</v>
      </c>
      <c r="G46" s="6" t="s">
        <v>190</v>
      </c>
      <c r="H46" s="7"/>
      <c r="I46" s="7"/>
      <c r="J46" s="7"/>
      <c r="K46" s="7"/>
      <c r="L46" s="7"/>
      <c r="M46" s="7"/>
      <c r="N46" s="7"/>
      <c r="O46" s="128">
        <f t="shared" si="9"/>
        <v>0</v>
      </c>
      <c r="P46" s="8"/>
      <c r="Q46" s="8"/>
      <c r="R46" s="8"/>
      <c r="S46" s="129">
        <f t="shared" si="10"/>
        <v>0</v>
      </c>
      <c r="T46" s="9"/>
      <c r="U46" s="9">
        <v>14294.5</v>
      </c>
      <c r="V46" s="9"/>
      <c r="W46" s="9"/>
      <c r="X46" s="9"/>
      <c r="Y46" s="9"/>
      <c r="Z46" s="208">
        <f t="shared" si="2"/>
        <v>14294.5</v>
      </c>
      <c r="AA46" s="212">
        <f t="shared" si="1"/>
        <v>14294.5</v>
      </c>
    </row>
    <row r="47" spans="1:27" s="10" customFormat="1" ht="25.5">
      <c r="A47" s="34">
        <v>44</v>
      </c>
      <c r="B47" s="3" t="s">
        <v>191</v>
      </c>
      <c r="C47" s="76" t="s">
        <v>30</v>
      </c>
      <c r="D47" s="4" t="s">
        <v>192</v>
      </c>
      <c r="E47" s="5">
        <v>41716</v>
      </c>
      <c r="F47" s="6" t="s">
        <v>193</v>
      </c>
      <c r="G47" s="6" t="s">
        <v>194</v>
      </c>
      <c r="H47" s="7"/>
      <c r="I47" s="7"/>
      <c r="J47" s="7"/>
      <c r="K47" s="7">
        <v>1028</v>
      </c>
      <c r="L47" s="7"/>
      <c r="M47" s="7"/>
      <c r="N47" s="7"/>
      <c r="O47" s="128">
        <f t="shared" si="9"/>
        <v>1028</v>
      </c>
      <c r="P47" s="8"/>
      <c r="Q47" s="8"/>
      <c r="R47" s="8"/>
      <c r="S47" s="129">
        <f t="shared" si="10"/>
        <v>0</v>
      </c>
      <c r="T47" s="9"/>
      <c r="U47" s="9"/>
      <c r="V47" s="9"/>
      <c r="W47" s="9"/>
      <c r="X47" s="9"/>
      <c r="Y47" s="9"/>
      <c r="Z47" s="208">
        <f t="shared" si="2"/>
        <v>0</v>
      </c>
      <c r="AA47" s="212">
        <f t="shared" si="1"/>
        <v>1028</v>
      </c>
    </row>
    <row r="48" spans="1:27" s="10" customFormat="1" ht="25.5">
      <c r="A48" s="34">
        <v>45</v>
      </c>
      <c r="B48" s="3" t="s">
        <v>195</v>
      </c>
      <c r="C48" s="76" t="s">
        <v>35</v>
      </c>
      <c r="D48" s="4" t="s">
        <v>196</v>
      </c>
      <c r="E48" s="5">
        <v>41712</v>
      </c>
      <c r="F48" s="6" t="s">
        <v>197</v>
      </c>
      <c r="G48" s="6" t="s">
        <v>198</v>
      </c>
      <c r="H48" s="7"/>
      <c r="I48" s="7"/>
      <c r="J48" s="7"/>
      <c r="K48" s="7"/>
      <c r="L48" s="7"/>
      <c r="M48" s="7"/>
      <c r="N48" s="7"/>
      <c r="O48" s="128">
        <f t="shared" si="9"/>
        <v>0</v>
      </c>
      <c r="P48" s="8"/>
      <c r="Q48" s="8"/>
      <c r="R48" s="8"/>
      <c r="S48" s="129">
        <f t="shared" si="10"/>
        <v>0</v>
      </c>
      <c r="T48" s="9">
        <v>2264.11</v>
      </c>
      <c r="U48" s="9"/>
      <c r="V48" s="9"/>
      <c r="W48" s="9"/>
      <c r="X48" s="9"/>
      <c r="Y48" s="9"/>
      <c r="Z48" s="208">
        <f t="shared" si="2"/>
        <v>2264.11</v>
      </c>
      <c r="AA48" s="212">
        <f t="shared" si="1"/>
        <v>2264.11</v>
      </c>
    </row>
    <row r="49" spans="1:27" s="2" customFormat="1" ht="25.5">
      <c r="A49" s="34">
        <v>46</v>
      </c>
      <c r="B49" s="3" t="s">
        <v>195</v>
      </c>
      <c r="C49" s="76" t="s">
        <v>35</v>
      </c>
      <c r="D49" s="4" t="s">
        <v>199</v>
      </c>
      <c r="E49" s="5">
        <v>41712</v>
      </c>
      <c r="F49" s="6" t="s">
        <v>200</v>
      </c>
      <c r="G49" s="6" t="s">
        <v>201</v>
      </c>
      <c r="H49" s="7"/>
      <c r="I49" s="7"/>
      <c r="J49" s="7"/>
      <c r="K49" s="7"/>
      <c r="L49" s="7"/>
      <c r="M49" s="7"/>
      <c r="N49" s="7"/>
      <c r="O49" s="128">
        <f t="shared" si="9"/>
        <v>0</v>
      </c>
      <c r="P49" s="8"/>
      <c r="Q49" s="8"/>
      <c r="R49" s="8"/>
      <c r="S49" s="129">
        <f t="shared" si="10"/>
        <v>0</v>
      </c>
      <c r="T49" s="9">
        <v>4661.25</v>
      </c>
      <c r="U49" s="9"/>
      <c r="V49" s="9"/>
      <c r="W49" s="9"/>
      <c r="X49" s="9"/>
      <c r="Y49" s="9"/>
      <c r="Z49" s="208">
        <f t="shared" si="2"/>
        <v>4661.25</v>
      </c>
      <c r="AA49" s="212">
        <f t="shared" si="1"/>
        <v>4661.25</v>
      </c>
    </row>
    <row r="50" spans="1:27" s="10" customFormat="1" ht="25.5">
      <c r="A50" s="34">
        <v>47</v>
      </c>
      <c r="B50" s="3" t="s">
        <v>195</v>
      </c>
      <c r="C50" s="76" t="s">
        <v>35</v>
      </c>
      <c r="D50" s="4" t="s">
        <v>196</v>
      </c>
      <c r="E50" s="5">
        <v>41712</v>
      </c>
      <c r="F50" s="6" t="s">
        <v>202</v>
      </c>
      <c r="G50" s="6" t="s">
        <v>203</v>
      </c>
      <c r="H50" s="7"/>
      <c r="I50" s="7"/>
      <c r="J50" s="7"/>
      <c r="K50" s="7"/>
      <c r="L50" s="7"/>
      <c r="M50" s="7"/>
      <c r="N50" s="7"/>
      <c r="O50" s="128">
        <f t="shared" si="9"/>
        <v>0</v>
      </c>
      <c r="P50" s="8"/>
      <c r="Q50" s="8"/>
      <c r="R50" s="8"/>
      <c r="S50" s="129">
        <f t="shared" si="10"/>
        <v>0</v>
      </c>
      <c r="T50" s="9">
        <v>3687.5</v>
      </c>
      <c r="U50" s="9"/>
      <c r="V50" s="9"/>
      <c r="W50" s="9"/>
      <c r="X50" s="9"/>
      <c r="Y50" s="9"/>
      <c r="Z50" s="208">
        <f t="shared" si="2"/>
        <v>3687.5</v>
      </c>
      <c r="AA50" s="212">
        <f t="shared" si="1"/>
        <v>3687.5</v>
      </c>
    </row>
    <row r="51" spans="1:27" s="2" customFormat="1" ht="38.25">
      <c r="A51" s="34">
        <v>48</v>
      </c>
      <c r="B51" s="3" t="s">
        <v>204</v>
      </c>
      <c r="C51" s="11" t="s">
        <v>205</v>
      </c>
      <c r="D51" s="4" t="s">
        <v>206</v>
      </c>
      <c r="E51" s="5">
        <v>41719</v>
      </c>
      <c r="F51" s="6" t="s">
        <v>207</v>
      </c>
      <c r="G51" s="6" t="s">
        <v>208</v>
      </c>
      <c r="H51" s="7"/>
      <c r="I51" s="7"/>
      <c r="J51" s="7">
        <v>10717.73</v>
      </c>
      <c r="K51" s="7"/>
      <c r="L51" s="7"/>
      <c r="M51" s="7"/>
      <c r="N51" s="7"/>
      <c r="O51" s="128">
        <f t="shared" si="9"/>
        <v>10717.73</v>
      </c>
      <c r="P51" s="8"/>
      <c r="Q51" s="8"/>
      <c r="R51" s="8"/>
      <c r="S51" s="129">
        <f t="shared" si="10"/>
        <v>0</v>
      </c>
      <c r="T51" s="9">
        <v>1967.9</v>
      </c>
      <c r="U51" s="9">
        <v>1129.5</v>
      </c>
      <c r="V51" s="9">
        <v>2687.04</v>
      </c>
      <c r="W51" s="9">
        <v>575.94000000000005</v>
      </c>
      <c r="X51" s="9"/>
      <c r="Y51" s="9"/>
      <c r="Z51" s="208">
        <f t="shared" si="2"/>
        <v>6360.380000000001</v>
      </c>
      <c r="AA51" s="212">
        <f t="shared" si="1"/>
        <v>17078.11</v>
      </c>
    </row>
    <row r="52" spans="1:27" s="10" customFormat="1" ht="25.5">
      <c r="A52" s="34">
        <v>49</v>
      </c>
      <c r="B52" s="3" t="s">
        <v>209</v>
      </c>
      <c r="C52" s="76" t="s">
        <v>210</v>
      </c>
      <c r="D52" s="4" t="s">
        <v>211</v>
      </c>
      <c r="E52" s="5">
        <v>41719</v>
      </c>
      <c r="F52" s="6" t="s">
        <v>212</v>
      </c>
      <c r="G52" s="6" t="s">
        <v>213</v>
      </c>
      <c r="H52" s="7"/>
      <c r="I52" s="7"/>
      <c r="J52" s="7"/>
      <c r="K52" s="7"/>
      <c r="L52" s="7"/>
      <c r="M52" s="7"/>
      <c r="N52" s="7"/>
      <c r="O52" s="128">
        <f t="shared" si="9"/>
        <v>0</v>
      </c>
      <c r="P52" s="8"/>
      <c r="Q52" s="8"/>
      <c r="R52" s="8"/>
      <c r="S52" s="129">
        <f t="shared" si="10"/>
        <v>0</v>
      </c>
      <c r="T52" s="9"/>
      <c r="U52" s="9">
        <v>12596</v>
      </c>
      <c r="V52" s="9">
        <v>2562</v>
      </c>
      <c r="W52" s="9"/>
      <c r="X52" s="9"/>
      <c r="Y52" s="9"/>
      <c r="Z52" s="208">
        <f t="shared" si="2"/>
        <v>15158</v>
      </c>
      <c r="AA52" s="212">
        <f t="shared" si="1"/>
        <v>15158</v>
      </c>
    </row>
    <row r="53" spans="1:27" s="2" customFormat="1" ht="25.5">
      <c r="A53" s="34">
        <v>50</v>
      </c>
      <c r="B53" s="3" t="s">
        <v>214</v>
      </c>
      <c r="C53" s="76" t="s">
        <v>119</v>
      </c>
      <c r="D53" s="4" t="s">
        <v>215</v>
      </c>
      <c r="E53" s="5">
        <v>41715</v>
      </c>
      <c r="F53" s="6" t="s">
        <v>216</v>
      </c>
      <c r="G53" s="6" t="s">
        <v>217</v>
      </c>
      <c r="H53" s="7"/>
      <c r="I53" s="7"/>
      <c r="J53" s="7"/>
      <c r="K53" s="7"/>
      <c r="L53" s="7"/>
      <c r="M53" s="7"/>
      <c r="N53" s="7"/>
      <c r="O53" s="128">
        <f t="shared" si="9"/>
        <v>0</v>
      </c>
      <c r="P53" s="12"/>
      <c r="Q53" s="12"/>
      <c r="R53" s="12"/>
      <c r="S53" s="130"/>
      <c r="T53" s="13"/>
      <c r="U53" s="9"/>
      <c r="V53" s="13"/>
      <c r="W53" s="13">
        <v>295.56</v>
      </c>
      <c r="X53" s="13"/>
      <c r="Y53" s="13"/>
      <c r="Z53" s="208">
        <f t="shared" ref="Z53" si="11">SUM(T53:Y53)</f>
        <v>295.56</v>
      </c>
      <c r="AA53" s="212">
        <f t="shared" si="1"/>
        <v>295.56</v>
      </c>
    </row>
    <row r="54" spans="1:27" s="10" customFormat="1" ht="25.5">
      <c r="A54" s="34">
        <v>51</v>
      </c>
      <c r="B54" s="3" t="s">
        <v>218</v>
      </c>
      <c r="C54" s="76" t="s">
        <v>59</v>
      </c>
      <c r="D54" s="4" t="s">
        <v>219</v>
      </c>
      <c r="E54" s="5">
        <v>41712</v>
      </c>
      <c r="F54" s="6" t="s">
        <v>220</v>
      </c>
      <c r="G54" s="6" t="s">
        <v>221</v>
      </c>
      <c r="H54" s="7"/>
      <c r="I54" s="7"/>
      <c r="J54" s="7"/>
      <c r="K54" s="7"/>
      <c r="L54" s="7"/>
      <c r="M54" s="7"/>
      <c r="N54" s="7"/>
      <c r="O54" s="128">
        <f t="shared" ref="O54:O64" si="12">SUM(H54:N54)</f>
        <v>0</v>
      </c>
      <c r="P54" s="8"/>
      <c r="Q54" s="8"/>
      <c r="R54" s="8"/>
      <c r="S54" s="129">
        <f t="shared" ref="S54:S61" si="13">SUM(P54:R54)</f>
        <v>0</v>
      </c>
      <c r="T54" s="9">
        <v>625.25</v>
      </c>
      <c r="U54" s="9"/>
      <c r="V54" s="9"/>
      <c r="W54" s="9"/>
      <c r="X54" s="9"/>
      <c r="Y54" s="9"/>
      <c r="Z54" s="208">
        <f t="shared" ref="Z54:Z64" si="14">SUM(T54:Y54)</f>
        <v>625.25</v>
      </c>
      <c r="AA54" s="212">
        <f t="shared" si="1"/>
        <v>625.25</v>
      </c>
    </row>
    <row r="55" spans="1:27" s="2" customFormat="1" ht="38.25">
      <c r="A55" s="34">
        <v>52</v>
      </c>
      <c r="B55" s="3" t="s">
        <v>218</v>
      </c>
      <c r="C55" s="76" t="s">
        <v>59</v>
      </c>
      <c r="D55" s="4" t="s">
        <v>222</v>
      </c>
      <c r="E55" s="5">
        <v>41712</v>
      </c>
      <c r="F55" s="6" t="s">
        <v>223</v>
      </c>
      <c r="G55" s="6" t="s">
        <v>224</v>
      </c>
      <c r="H55" s="7"/>
      <c r="I55" s="7"/>
      <c r="J55" s="7"/>
      <c r="K55" s="7"/>
      <c r="L55" s="7"/>
      <c r="M55" s="7"/>
      <c r="N55" s="7"/>
      <c r="O55" s="128">
        <f t="shared" si="12"/>
        <v>0</v>
      </c>
      <c r="P55" s="8"/>
      <c r="Q55" s="8"/>
      <c r="R55" s="8"/>
      <c r="S55" s="129">
        <f t="shared" si="13"/>
        <v>0</v>
      </c>
      <c r="T55" s="9">
        <v>102</v>
      </c>
      <c r="U55" s="9"/>
      <c r="V55" s="9"/>
      <c r="W55" s="9"/>
      <c r="X55" s="9"/>
      <c r="Y55" s="9"/>
      <c r="Z55" s="208">
        <f t="shared" si="14"/>
        <v>102</v>
      </c>
      <c r="AA55" s="212">
        <f t="shared" si="1"/>
        <v>102</v>
      </c>
    </row>
    <row r="56" spans="1:27" s="10" customFormat="1" ht="38.25">
      <c r="A56" s="34">
        <v>53</v>
      </c>
      <c r="B56" s="3" t="s">
        <v>225</v>
      </c>
      <c r="C56" s="76" t="s">
        <v>59</v>
      </c>
      <c r="D56" s="4" t="s">
        <v>227</v>
      </c>
      <c r="E56" s="5">
        <v>41725</v>
      </c>
      <c r="F56" s="6" t="s">
        <v>228</v>
      </c>
      <c r="G56" s="6" t="s">
        <v>229</v>
      </c>
      <c r="H56" s="7"/>
      <c r="I56" s="7"/>
      <c r="J56" s="7"/>
      <c r="K56" s="7"/>
      <c r="L56" s="7"/>
      <c r="M56" s="7"/>
      <c r="N56" s="7"/>
      <c r="O56" s="128">
        <f t="shared" si="12"/>
        <v>0</v>
      </c>
      <c r="P56" s="8"/>
      <c r="Q56" s="8"/>
      <c r="R56" s="8"/>
      <c r="S56" s="129">
        <f t="shared" si="13"/>
        <v>0</v>
      </c>
      <c r="T56" s="9"/>
      <c r="U56" s="9"/>
      <c r="V56" s="9">
        <v>672.84</v>
      </c>
      <c r="W56" s="9"/>
      <c r="X56" s="9"/>
      <c r="Y56" s="9"/>
      <c r="Z56" s="208">
        <f t="shared" si="14"/>
        <v>672.84</v>
      </c>
      <c r="AA56" s="212">
        <f t="shared" si="1"/>
        <v>672.84</v>
      </c>
    </row>
    <row r="57" spans="1:27" s="10" customFormat="1" ht="25.5">
      <c r="A57" s="34">
        <v>54</v>
      </c>
      <c r="B57" s="3" t="s">
        <v>230</v>
      </c>
      <c r="C57" s="76" t="s">
        <v>30</v>
      </c>
      <c r="D57" s="4" t="s">
        <v>231</v>
      </c>
      <c r="E57" s="5">
        <v>41719</v>
      </c>
      <c r="F57" s="6" t="s">
        <v>232</v>
      </c>
      <c r="G57" s="6" t="s">
        <v>233</v>
      </c>
      <c r="H57" s="7"/>
      <c r="I57" s="7"/>
      <c r="J57" s="7"/>
      <c r="K57" s="7">
        <v>2920</v>
      </c>
      <c r="L57" s="7"/>
      <c r="M57" s="7"/>
      <c r="N57" s="7"/>
      <c r="O57" s="128">
        <f t="shared" si="12"/>
        <v>2920</v>
      </c>
      <c r="P57" s="8"/>
      <c r="Q57" s="8"/>
      <c r="R57" s="8"/>
      <c r="S57" s="129">
        <f t="shared" si="13"/>
        <v>0</v>
      </c>
      <c r="T57" s="9"/>
      <c r="U57" s="9"/>
      <c r="V57" s="9"/>
      <c r="W57" s="9"/>
      <c r="X57" s="9"/>
      <c r="Y57" s="9"/>
      <c r="Z57" s="208">
        <f t="shared" si="14"/>
        <v>0</v>
      </c>
      <c r="AA57" s="212">
        <f t="shared" si="1"/>
        <v>2920</v>
      </c>
    </row>
    <row r="58" spans="1:27" s="10" customFormat="1" ht="25.5">
      <c r="A58" s="34">
        <v>55</v>
      </c>
      <c r="B58" s="3" t="s">
        <v>230</v>
      </c>
      <c r="C58" s="76" t="s">
        <v>234</v>
      </c>
      <c r="D58" s="4" t="s">
        <v>235</v>
      </c>
      <c r="E58" s="5">
        <v>41719</v>
      </c>
      <c r="F58" s="6" t="s">
        <v>236</v>
      </c>
      <c r="G58" s="6" t="s">
        <v>237</v>
      </c>
      <c r="H58" s="7"/>
      <c r="I58" s="7"/>
      <c r="J58" s="7"/>
      <c r="K58" s="7">
        <v>1095</v>
      </c>
      <c r="L58" s="7"/>
      <c r="M58" s="7"/>
      <c r="N58" s="7"/>
      <c r="O58" s="128">
        <f t="shared" si="12"/>
        <v>1095</v>
      </c>
      <c r="P58" s="8"/>
      <c r="Q58" s="8"/>
      <c r="R58" s="8"/>
      <c r="S58" s="129">
        <f t="shared" si="13"/>
        <v>0</v>
      </c>
      <c r="T58" s="9"/>
      <c r="U58" s="9"/>
      <c r="V58" s="9">
        <v>230</v>
      </c>
      <c r="W58" s="9"/>
      <c r="X58" s="9"/>
      <c r="Y58" s="9"/>
      <c r="Z58" s="208">
        <f t="shared" si="14"/>
        <v>230</v>
      </c>
      <c r="AA58" s="212">
        <f t="shared" si="1"/>
        <v>1325</v>
      </c>
    </row>
    <row r="59" spans="1:27" s="10" customFormat="1" ht="25.5">
      <c r="A59" s="34">
        <v>56</v>
      </c>
      <c r="B59" s="3" t="s">
        <v>230</v>
      </c>
      <c r="C59" s="76" t="s">
        <v>238</v>
      </c>
      <c r="D59" s="4" t="s">
        <v>239</v>
      </c>
      <c r="E59" s="5">
        <v>41719</v>
      </c>
      <c r="F59" s="6" t="s">
        <v>240</v>
      </c>
      <c r="G59" s="6" t="s">
        <v>241</v>
      </c>
      <c r="H59" s="7"/>
      <c r="I59" s="7"/>
      <c r="J59" s="7"/>
      <c r="K59" s="7"/>
      <c r="L59" s="7"/>
      <c r="M59" s="7"/>
      <c r="N59" s="7"/>
      <c r="O59" s="128">
        <f t="shared" si="12"/>
        <v>0</v>
      </c>
      <c r="P59" s="8"/>
      <c r="Q59" s="8"/>
      <c r="R59" s="8"/>
      <c r="S59" s="129">
        <f t="shared" si="13"/>
        <v>0</v>
      </c>
      <c r="T59" s="9"/>
      <c r="U59" s="9"/>
      <c r="V59" s="9">
        <v>1183</v>
      </c>
      <c r="W59" s="9"/>
      <c r="X59" s="9"/>
      <c r="Y59" s="9"/>
      <c r="Z59" s="208">
        <f t="shared" si="14"/>
        <v>1183</v>
      </c>
      <c r="AA59" s="212">
        <f t="shared" si="1"/>
        <v>1183</v>
      </c>
    </row>
    <row r="60" spans="1:27" s="10" customFormat="1" ht="25.5">
      <c r="A60" s="34">
        <v>57</v>
      </c>
      <c r="B60" s="3" t="s">
        <v>230</v>
      </c>
      <c r="C60" s="76" t="s">
        <v>242</v>
      </c>
      <c r="D60" s="4" t="s">
        <v>243</v>
      </c>
      <c r="E60" s="5">
        <v>41719</v>
      </c>
      <c r="F60" s="6" t="s">
        <v>244</v>
      </c>
      <c r="G60" s="6" t="s">
        <v>245</v>
      </c>
      <c r="H60" s="7"/>
      <c r="I60" s="7"/>
      <c r="J60" s="7"/>
      <c r="K60" s="7"/>
      <c r="L60" s="7"/>
      <c r="M60" s="7"/>
      <c r="N60" s="7"/>
      <c r="O60" s="128">
        <f t="shared" si="12"/>
        <v>0</v>
      </c>
      <c r="P60" s="8"/>
      <c r="Q60" s="8"/>
      <c r="R60" s="8"/>
      <c r="S60" s="129">
        <f t="shared" si="13"/>
        <v>0</v>
      </c>
      <c r="T60" s="9"/>
      <c r="U60" s="9"/>
      <c r="V60" s="9">
        <f>285+751.5+392+90+2617.3+660.45+660.45+660.45+798.6+1549.68</f>
        <v>8465.43</v>
      </c>
      <c r="W60" s="9">
        <v>536.16</v>
      </c>
      <c r="X60" s="9"/>
      <c r="Y60" s="9"/>
      <c r="Z60" s="208">
        <f t="shared" si="14"/>
        <v>9001.59</v>
      </c>
      <c r="AA60" s="212">
        <f t="shared" si="1"/>
        <v>9001.59</v>
      </c>
    </row>
    <row r="61" spans="1:27" s="10" customFormat="1" ht="25.5">
      <c r="A61" s="34">
        <v>58</v>
      </c>
      <c r="B61" s="3" t="s">
        <v>246</v>
      </c>
      <c r="C61" s="76" t="s">
        <v>35</v>
      </c>
      <c r="D61" s="4" t="s">
        <v>247</v>
      </c>
      <c r="E61" s="5">
        <v>41715</v>
      </c>
      <c r="F61" s="6" t="s">
        <v>248</v>
      </c>
      <c r="G61" s="6" t="s">
        <v>249</v>
      </c>
      <c r="H61" s="7"/>
      <c r="I61" s="7"/>
      <c r="J61" s="7"/>
      <c r="K61" s="7"/>
      <c r="L61" s="7"/>
      <c r="M61" s="7"/>
      <c r="N61" s="7"/>
      <c r="O61" s="128">
        <f t="shared" si="12"/>
        <v>0</v>
      </c>
      <c r="P61" s="8"/>
      <c r="Q61" s="8"/>
      <c r="R61" s="8"/>
      <c r="S61" s="129">
        <f t="shared" si="13"/>
        <v>0</v>
      </c>
      <c r="T61" s="9">
        <v>2034</v>
      </c>
      <c r="U61" s="9"/>
      <c r="V61" s="9"/>
      <c r="W61" s="9"/>
      <c r="X61" s="9"/>
      <c r="Y61" s="9"/>
      <c r="Z61" s="208">
        <f t="shared" si="14"/>
        <v>2034</v>
      </c>
      <c r="AA61" s="212">
        <f t="shared" si="1"/>
        <v>2034</v>
      </c>
    </row>
    <row r="62" spans="1:27" s="2" customFormat="1" ht="38.25">
      <c r="A62" s="34">
        <v>59</v>
      </c>
      <c r="B62" s="3" t="s">
        <v>250</v>
      </c>
      <c r="C62" s="76" t="s">
        <v>28</v>
      </c>
      <c r="D62" s="4" t="s">
        <v>251</v>
      </c>
      <c r="E62" s="5">
        <v>41719</v>
      </c>
      <c r="F62" s="6" t="s">
        <v>79</v>
      </c>
      <c r="G62" s="6" t="s">
        <v>252</v>
      </c>
      <c r="H62" s="7"/>
      <c r="I62" s="7"/>
      <c r="J62" s="7"/>
      <c r="K62" s="7"/>
      <c r="L62" s="7"/>
      <c r="M62" s="7"/>
      <c r="N62" s="7">
        <v>1718.2</v>
      </c>
      <c r="O62" s="128">
        <f t="shared" si="12"/>
        <v>1718.2</v>
      </c>
      <c r="P62" s="12"/>
      <c r="Q62" s="12"/>
      <c r="R62" s="12"/>
      <c r="S62" s="130"/>
      <c r="T62" s="13"/>
      <c r="U62" s="9"/>
      <c r="V62" s="13"/>
      <c r="W62" s="13"/>
      <c r="X62" s="13"/>
      <c r="Y62" s="13"/>
      <c r="Z62" s="208">
        <f t="shared" si="14"/>
        <v>0</v>
      </c>
      <c r="AA62" s="212">
        <f t="shared" si="1"/>
        <v>1718.2</v>
      </c>
    </row>
    <row r="63" spans="1:27" s="10" customFormat="1" ht="25.5">
      <c r="A63" s="34">
        <v>60</v>
      </c>
      <c r="B63" s="3" t="s">
        <v>250</v>
      </c>
      <c r="C63" s="76" t="s">
        <v>28</v>
      </c>
      <c r="D63" s="4" t="s">
        <v>253</v>
      </c>
      <c r="E63" s="5">
        <v>41719</v>
      </c>
      <c r="F63" s="6" t="s">
        <v>254</v>
      </c>
      <c r="G63" s="6" t="s">
        <v>255</v>
      </c>
      <c r="H63" s="7"/>
      <c r="I63" s="7"/>
      <c r="J63" s="7"/>
      <c r="K63" s="7"/>
      <c r="L63" s="7"/>
      <c r="M63" s="7"/>
      <c r="N63" s="7">
        <v>3832.3</v>
      </c>
      <c r="O63" s="128">
        <f t="shared" si="12"/>
        <v>3832.3</v>
      </c>
      <c r="P63" s="12"/>
      <c r="Q63" s="12"/>
      <c r="R63" s="12"/>
      <c r="S63" s="130"/>
      <c r="T63" s="13"/>
      <c r="U63" s="9"/>
      <c r="V63" s="13"/>
      <c r="W63" s="13"/>
      <c r="X63" s="13"/>
      <c r="Y63" s="13"/>
      <c r="Z63" s="208">
        <f t="shared" si="14"/>
        <v>0</v>
      </c>
      <c r="AA63" s="212">
        <f t="shared" si="1"/>
        <v>3832.3</v>
      </c>
    </row>
    <row r="64" spans="1:27" s="2" customFormat="1" ht="38.25">
      <c r="A64" s="34">
        <v>61</v>
      </c>
      <c r="B64" s="3" t="s">
        <v>250</v>
      </c>
      <c r="C64" s="76" t="s">
        <v>28</v>
      </c>
      <c r="D64" s="4" t="s">
        <v>256</v>
      </c>
      <c r="E64" s="5">
        <v>41719</v>
      </c>
      <c r="F64" s="6" t="s">
        <v>121</v>
      </c>
      <c r="G64" s="6" t="s">
        <v>257</v>
      </c>
      <c r="H64" s="7"/>
      <c r="I64" s="7"/>
      <c r="J64" s="7"/>
      <c r="K64" s="7"/>
      <c r="L64" s="7"/>
      <c r="M64" s="7"/>
      <c r="N64" s="7">
        <v>3106.95</v>
      </c>
      <c r="O64" s="128">
        <f t="shared" si="12"/>
        <v>3106.95</v>
      </c>
      <c r="P64" s="12"/>
      <c r="Q64" s="12"/>
      <c r="R64" s="12"/>
      <c r="S64" s="130"/>
      <c r="T64" s="13"/>
      <c r="U64" s="9"/>
      <c r="V64" s="13"/>
      <c r="W64" s="13"/>
      <c r="X64" s="13"/>
      <c r="Y64" s="13"/>
      <c r="Z64" s="208">
        <f t="shared" si="14"/>
        <v>0</v>
      </c>
      <c r="AA64" s="212">
        <f t="shared" si="1"/>
        <v>3106.95</v>
      </c>
    </row>
    <row r="65" spans="1:27" s="10" customFormat="1" ht="38.25">
      <c r="A65" s="34">
        <v>62</v>
      </c>
      <c r="B65" s="3" t="s">
        <v>258</v>
      </c>
      <c r="C65" s="76" t="s">
        <v>59</v>
      </c>
      <c r="D65" s="4" t="s">
        <v>259</v>
      </c>
      <c r="E65" s="5">
        <v>41726</v>
      </c>
      <c r="F65" s="6" t="s">
        <v>260</v>
      </c>
      <c r="G65" s="6" t="s">
        <v>261</v>
      </c>
      <c r="H65" s="7"/>
      <c r="I65" s="7"/>
      <c r="J65" s="7"/>
      <c r="K65" s="7"/>
      <c r="L65" s="7"/>
      <c r="M65" s="7"/>
      <c r="N65" s="7"/>
      <c r="O65" s="128">
        <f t="shared" ref="O65" si="15">SUM(H65:N65)</f>
        <v>0</v>
      </c>
      <c r="P65" s="8"/>
      <c r="Q65" s="8"/>
      <c r="R65" s="8"/>
      <c r="S65" s="129"/>
      <c r="T65" s="9"/>
      <c r="U65" s="9"/>
      <c r="V65" s="9">
        <v>2738.11</v>
      </c>
      <c r="W65" s="9"/>
      <c r="X65" s="9"/>
      <c r="Y65" s="9"/>
      <c r="Z65" s="208">
        <f t="shared" ref="Z65" si="16">SUM(T65:Y65)</f>
        <v>2738.11</v>
      </c>
      <c r="AA65" s="212">
        <f t="shared" si="1"/>
        <v>2738.11</v>
      </c>
    </row>
    <row r="66" spans="1:27" s="2" customFormat="1" ht="25.5">
      <c r="A66" s="34">
        <v>63</v>
      </c>
      <c r="B66" s="3" t="s">
        <v>262</v>
      </c>
      <c r="C66" s="76" t="s">
        <v>59</v>
      </c>
      <c r="D66" s="4" t="s">
        <v>263</v>
      </c>
      <c r="E66" s="5">
        <v>41726</v>
      </c>
      <c r="F66" s="6" t="s">
        <v>264</v>
      </c>
      <c r="G66" s="6" t="s">
        <v>265</v>
      </c>
      <c r="H66" s="7"/>
      <c r="I66" s="7"/>
      <c r="J66" s="7">
        <f>26270.08</f>
        <v>26270.080000000002</v>
      </c>
      <c r="K66" s="7"/>
      <c r="L66" s="7"/>
      <c r="M66" s="7"/>
      <c r="N66" s="7"/>
      <c r="O66" s="128">
        <f t="shared" ref="O66:O71" si="17">SUM(H66:N66)</f>
        <v>26270.080000000002</v>
      </c>
      <c r="P66" s="8"/>
      <c r="Q66" s="8"/>
      <c r="R66" s="8"/>
      <c r="S66" s="129">
        <f t="shared" ref="S66:S68" si="18">SUM(P66:R66)</f>
        <v>0</v>
      </c>
      <c r="T66" s="9"/>
      <c r="U66" s="9">
        <v>1115</v>
      </c>
      <c r="V66" s="9"/>
      <c r="W66" s="9"/>
      <c r="X66" s="9"/>
      <c r="Y66" s="9"/>
      <c r="Z66" s="208">
        <f t="shared" ref="Z66:Z71" si="19">SUM(T66:Y66)</f>
        <v>1115</v>
      </c>
      <c r="AA66" s="212">
        <f t="shared" si="1"/>
        <v>27385.08</v>
      </c>
    </row>
    <row r="67" spans="1:27" s="10" customFormat="1" ht="25.5">
      <c r="A67" s="34">
        <v>64</v>
      </c>
      <c r="B67" s="3" t="s">
        <v>262</v>
      </c>
      <c r="C67" s="76" t="s">
        <v>59</v>
      </c>
      <c r="D67" s="4" t="s">
        <v>266</v>
      </c>
      <c r="E67" s="5">
        <v>41726</v>
      </c>
      <c r="F67" s="6" t="s">
        <v>267</v>
      </c>
      <c r="G67" s="6" t="s">
        <v>268</v>
      </c>
      <c r="H67" s="7"/>
      <c r="I67" s="7"/>
      <c r="J67" s="7"/>
      <c r="K67" s="7"/>
      <c r="L67" s="7"/>
      <c r="M67" s="7"/>
      <c r="N67" s="7"/>
      <c r="O67" s="128">
        <f t="shared" si="17"/>
        <v>0</v>
      </c>
      <c r="P67" s="8"/>
      <c r="Q67" s="8"/>
      <c r="R67" s="8"/>
      <c r="S67" s="129">
        <f t="shared" si="18"/>
        <v>0</v>
      </c>
      <c r="T67" s="9"/>
      <c r="U67" s="9">
        <v>720</v>
      </c>
      <c r="V67" s="9"/>
      <c r="W67" s="9"/>
      <c r="X67" s="9"/>
      <c r="Y67" s="9"/>
      <c r="Z67" s="208">
        <f t="shared" si="19"/>
        <v>720</v>
      </c>
      <c r="AA67" s="212">
        <f t="shared" si="1"/>
        <v>720</v>
      </c>
    </row>
    <row r="68" spans="1:27" s="2" customFormat="1" ht="25.5">
      <c r="A68" s="34">
        <v>65</v>
      </c>
      <c r="B68" s="3" t="s">
        <v>269</v>
      </c>
      <c r="C68" s="11" t="s">
        <v>30</v>
      </c>
      <c r="D68" s="4" t="s">
        <v>270</v>
      </c>
      <c r="E68" s="5">
        <v>41711</v>
      </c>
      <c r="F68" s="6" t="s">
        <v>49</v>
      </c>
      <c r="G68" s="6" t="s">
        <v>271</v>
      </c>
      <c r="H68" s="7"/>
      <c r="I68" s="7">
        <f>254.25</f>
        <v>254.25</v>
      </c>
      <c r="J68" s="7"/>
      <c r="K68" s="7"/>
      <c r="L68" s="7"/>
      <c r="M68" s="7"/>
      <c r="N68" s="7"/>
      <c r="O68" s="128">
        <f t="shared" si="17"/>
        <v>254.25</v>
      </c>
      <c r="P68" s="8"/>
      <c r="Q68" s="8"/>
      <c r="R68" s="8"/>
      <c r="S68" s="129">
        <f t="shared" si="18"/>
        <v>0</v>
      </c>
      <c r="T68" s="9"/>
      <c r="U68" s="9"/>
      <c r="V68" s="9"/>
      <c r="W68" s="9"/>
      <c r="X68" s="9"/>
      <c r="Y68" s="9"/>
      <c r="Z68" s="208">
        <f t="shared" si="19"/>
        <v>0</v>
      </c>
      <c r="AA68" s="212">
        <f t="shared" ref="AA68:AA77" si="20">O68+S68+Z68</f>
        <v>254.25</v>
      </c>
    </row>
    <row r="69" spans="1:27" s="2" customFormat="1" ht="25.5">
      <c r="A69" s="34">
        <v>66</v>
      </c>
      <c r="B69" s="3" t="s">
        <v>269</v>
      </c>
      <c r="C69" s="11" t="s">
        <v>30</v>
      </c>
      <c r="D69" s="4" t="s">
        <v>272</v>
      </c>
      <c r="E69" s="5">
        <v>41711</v>
      </c>
      <c r="F69" s="6" t="s">
        <v>46</v>
      </c>
      <c r="G69" s="6" t="s">
        <v>273</v>
      </c>
      <c r="H69" s="7"/>
      <c r="I69" s="7">
        <v>267.47000000000003</v>
      </c>
      <c r="J69" s="7"/>
      <c r="K69" s="7"/>
      <c r="L69" s="7"/>
      <c r="M69" s="7"/>
      <c r="N69" s="7"/>
      <c r="O69" s="128">
        <f t="shared" si="17"/>
        <v>267.47000000000003</v>
      </c>
      <c r="P69" s="12"/>
      <c r="Q69" s="12"/>
      <c r="R69" s="12"/>
      <c r="S69" s="130"/>
      <c r="T69" s="13"/>
      <c r="U69" s="9"/>
      <c r="V69" s="13"/>
      <c r="W69" s="13"/>
      <c r="X69" s="13"/>
      <c r="Y69" s="13"/>
      <c r="Z69" s="208">
        <f t="shared" si="19"/>
        <v>0</v>
      </c>
      <c r="AA69" s="212">
        <f t="shared" si="20"/>
        <v>267.47000000000003</v>
      </c>
    </row>
    <row r="70" spans="1:27" s="2" customFormat="1" ht="25.5">
      <c r="A70" s="34">
        <v>67</v>
      </c>
      <c r="B70" s="3" t="s">
        <v>274</v>
      </c>
      <c r="C70" s="11" t="s">
        <v>30</v>
      </c>
      <c r="D70" s="4" t="s">
        <v>275</v>
      </c>
      <c r="E70" s="5">
        <v>41726</v>
      </c>
      <c r="F70" s="6" t="s">
        <v>276</v>
      </c>
      <c r="G70" s="6" t="s">
        <v>277</v>
      </c>
      <c r="H70" s="7"/>
      <c r="I70" s="7"/>
      <c r="J70" s="7"/>
      <c r="K70" s="7"/>
      <c r="L70" s="7">
        <v>519.5</v>
      </c>
      <c r="M70" s="7"/>
      <c r="N70" s="7"/>
      <c r="O70" s="128">
        <f t="shared" si="17"/>
        <v>519.5</v>
      </c>
      <c r="P70" s="8"/>
      <c r="Q70" s="8"/>
      <c r="R70" s="8"/>
      <c r="S70" s="129">
        <f t="shared" ref="S70" si="21">SUM(P70:R70)</f>
        <v>0</v>
      </c>
      <c r="T70" s="9"/>
      <c r="U70" s="9"/>
      <c r="V70" s="9"/>
      <c r="W70" s="9"/>
      <c r="X70" s="9"/>
      <c r="Y70" s="9"/>
      <c r="Z70" s="208">
        <f t="shared" si="19"/>
        <v>0</v>
      </c>
      <c r="AA70" s="212">
        <f t="shared" si="20"/>
        <v>519.5</v>
      </c>
    </row>
    <row r="71" spans="1:27" s="2" customFormat="1" ht="25.5">
      <c r="A71" s="34">
        <v>68</v>
      </c>
      <c r="B71" s="3" t="s">
        <v>278</v>
      </c>
      <c r="C71" s="76" t="s">
        <v>147</v>
      </c>
      <c r="D71" s="4" t="s">
        <v>279</v>
      </c>
      <c r="E71" s="5">
        <v>41726</v>
      </c>
      <c r="F71" s="6" t="s">
        <v>280</v>
      </c>
      <c r="G71" s="6" t="s">
        <v>281</v>
      </c>
      <c r="H71" s="7">
        <f>64.8+225</f>
        <v>289.8</v>
      </c>
      <c r="I71" s="7"/>
      <c r="J71" s="7"/>
      <c r="K71" s="7"/>
      <c r="L71" s="7"/>
      <c r="M71" s="7"/>
      <c r="N71" s="7"/>
      <c r="O71" s="128">
        <f t="shared" si="17"/>
        <v>289.8</v>
      </c>
      <c r="P71" s="8"/>
      <c r="Q71" s="8"/>
      <c r="R71" s="8"/>
      <c r="S71" s="129"/>
      <c r="T71" s="9">
        <f>302.4+172.8+110</f>
        <v>585.20000000000005</v>
      </c>
      <c r="U71" s="9"/>
      <c r="V71" s="9"/>
      <c r="W71" s="9"/>
      <c r="X71" s="9"/>
      <c r="Y71" s="9"/>
      <c r="Z71" s="208">
        <f t="shared" si="19"/>
        <v>585.20000000000005</v>
      </c>
      <c r="AA71" s="212">
        <f t="shared" si="20"/>
        <v>875</v>
      </c>
    </row>
    <row r="72" spans="1:27" s="2" customFormat="1" ht="27">
      <c r="A72" s="34">
        <v>69</v>
      </c>
      <c r="B72" s="14" t="s">
        <v>282</v>
      </c>
      <c r="C72" s="15" t="s">
        <v>283</v>
      </c>
      <c r="D72" s="4" t="s">
        <v>284</v>
      </c>
      <c r="E72" s="16">
        <v>41708</v>
      </c>
      <c r="F72" s="17" t="s">
        <v>264</v>
      </c>
      <c r="G72" s="17" t="s">
        <v>285</v>
      </c>
      <c r="H72" s="7"/>
      <c r="I72" s="7"/>
      <c r="J72" s="7">
        <v>7861.85</v>
      </c>
      <c r="K72" s="7"/>
      <c r="L72" s="7"/>
      <c r="M72" s="7"/>
      <c r="N72" s="7"/>
      <c r="O72" s="128">
        <f t="shared" ref="O72:O77" si="22">SUM(H72:N72)</f>
        <v>7861.85</v>
      </c>
      <c r="P72" s="8"/>
      <c r="Q72" s="8"/>
      <c r="R72" s="8"/>
      <c r="S72" s="129"/>
      <c r="T72" s="9">
        <v>752.9</v>
      </c>
      <c r="U72" s="9"/>
      <c r="V72" s="9">
        <v>1227.5</v>
      </c>
      <c r="W72" s="9">
        <v>609.22</v>
      </c>
      <c r="X72" s="9"/>
      <c r="Y72" s="9"/>
      <c r="Z72" s="208">
        <f t="shared" ref="Z72:Z77" si="23">SUM(T72:Y72)</f>
        <v>2589.62</v>
      </c>
      <c r="AA72" s="212">
        <f t="shared" si="20"/>
        <v>10451.470000000001</v>
      </c>
    </row>
    <row r="73" spans="1:27" s="2" customFormat="1" ht="27">
      <c r="A73" s="34">
        <v>70</v>
      </c>
      <c r="B73" s="14" t="s">
        <v>282</v>
      </c>
      <c r="C73" s="15" t="s">
        <v>283</v>
      </c>
      <c r="D73" s="4" t="s">
        <v>286</v>
      </c>
      <c r="E73" s="16">
        <v>41708</v>
      </c>
      <c r="F73" s="17" t="s">
        <v>287</v>
      </c>
      <c r="G73" s="17" t="s">
        <v>288</v>
      </c>
      <c r="H73" s="7"/>
      <c r="I73" s="7"/>
      <c r="J73" s="7">
        <v>6431.75</v>
      </c>
      <c r="K73" s="7"/>
      <c r="L73" s="7"/>
      <c r="M73" s="7"/>
      <c r="N73" s="7"/>
      <c r="O73" s="128">
        <f t="shared" si="22"/>
        <v>6431.75</v>
      </c>
      <c r="P73" s="8"/>
      <c r="Q73" s="8"/>
      <c r="R73" s="8"/>
      <c r="S73" s="129"/>
      <c r="T73" s="9">
        <v>499.16</v>
      </c>
      <c r="U73" s="9"/>
      <c r="V73" s="9">
        <v>533.54</v>
      </c>
      <c r="W73" s="9">
        <v>499.8</v>
      </c>
      <c r="X73" s="9"/>
      <c r="Y73" s="9"/>
      <c r="Z73" s="208">
        <f t="shared" si="23"/>
        <v>1532.5</v>
      </c>
      <c r="AA73" s="212">
        <f t="shared" si="20"/>
        <v>7964.25</v>
      </c>
    </row>
    <row r="74" spans="1:27" s="2" customFormat="1" ht="27">
      <c r="A74" s="34">
        <v>71</v>
      </c>
      <c r="B74" s="14" t="s">
        <v>282</v>
      </c>
      <c r="C74" s="15" t="s">
        <v>283</v>
      </c>
      <c r="D74" s="4" t="s">
        <v>289</v>
      </c>
      <c r="E74" s="16">
        <v>41708</v>
      </c>
      <c r="F74" s="17" t="s">
        <v>290</v>
      </c>
      <c r="G74" s="17" t="s">
        <v>291</v>
      </c>
      <c r="H74" s="7"/>
      <c r="I74" s="7"/>
      <c r="J74" s="7"/>
      <c r="K74" s="7"/>
      <c r="L74" s="7"/>
      <c r="M74" s="7"/>
      <c r="N74" s="7"/>
      <c r="O74" s="128">
        <f t="shared" si="22"/>
        <v>0</v>
      </c>
      <c r="P74" s="8"/>
      <c r="Q74" s="8"/>
      <c r="R74" s="8"/>
      <c r="S74" s="129"/>
      <c r="T74" s="9"/>
      <c r="U74" s="9"/>
      <c r="V74" s="9">
        <v>411.5</v>
      </c>
      <c r="W74" s="9"/>
      <c r="X74" s="9"/>
      <c r="Y74" s="9"/>
      <c r="Z74" s="208">
        <f t="shared" si="23"/>
        <v>411.5</v>
      </c>
      <c r="AA74" s="212">
        <f t="shared" si="20"/>
        <v>411.5</v>
      </c>
    </row>
    <row r="75" spans="1:27" s="2" customFormat="1" ht="27">
      <c r="A75" s="34">
        <v>72</v>
      </c>
      <c r="B75" s="14" t="s">
        <v>282</v>
      </c>
      <c r="C75" s="15" t="s">
        <v>283</v>
      </c>
      <c r="D75" s="4" t="s">
        <v>292</v>
      </c>
      <c r="E75" s="16">
        <v>41708</v>
      </c>
      <c r="F75" s="17" t="s">
        <v>293</v>
      </c>
      <c r="G75" s="17" t="s">
        <v>294</v>
      </c>
      <c r="H75" s="7"/>
      <c r="I75" s="7"/>
      <c r="J75" s="7"/>
      <c r="K75" s="7"/>
      <c r="L75" s="7"/>
      <c r="M75" s="7"/>
      <c r="N75" s="7"/>
      <c r="O75" s="128">
        <f t="shared" si="22"/>
        <v>0</v>
      </c>
      <c r="P75" s="8"/>
      <c r="Q75" s="8"/>
      <c r="R75" s="8"/>
      <c r="S75" s="129"/>
      <c r="T75" s="9"/>
      <c r="U75" s="9"/>
      <c r="V75" s="9">
        <v>255</v>
      </c>
      <c r="W75" s="9"/>
      <c r="X75" s="9"/>
      <c r="Y75" s="9"/>
      <c r="Z75" s="208">
        <f t="shared" si="23"/>
        <v>255</v>
      </c>
      <c r="AA75" s="212">
        <f t="shared" si="20"/>
        <v>255</v>
      </c>
    </row>
    <row r="76" spans="1:27" s="2" customFormat="1" ht="27">
      <c r="A76" s="34">
        <v>73</v>
      </c>
      <c r="B76" s="14" t="s">
        <v>282</v>
      </c>
      <c r="C76" s="15" t="s">
        <v>283</v>
      </c>
      <c r="D76" s="4" t="s">
        <v>295</v>
      </c>
      <c r="E76" s="16">
        <v>41708</v>
      </c>
      <c r="F76" s="17" t="s">
        <v>296</v>
      </c>
      <c r="G76" s="17" t="s">
        <v>297</v>
      </c>
      <c r="H76" s="7"/>
      <c r="I76" s="7"/>
      <c r="J76" s="7">
        <v>875</v>
      </c>
      <c r="K76" s="7"/>
      <c r="L76" s="7"/>
      <c r="M76" s="7"/>
      <c r="N76" s="7"/>
      <c r="O76" s="128">
        <f t="shared" si="22"/>
        <v>875</v>
      </c>
      <c r="P76" s="8"/>
      <c r="Q76" s="8"/>
      <c r="R76" s="8"/>
      <c r="S76" s="129"/>
      <c r="T76" s="9"/>
      <c r="U76" s="9"/>
      <c r="V76" s="9"/>
      <c r="W76" s="9"/>
      <c r="X76" s="9"/>
      <c r="Y76" s="9"/>
      <c r="Z76" s="208">
        <f t="shared" si="23"/>
        <v>0</v>
      </c>
      <c r="AA76" s="212">
        <f t="shared" si="20"/>
        <v>875</v>
      </c>
    </row>
    <row r="77" spans="1:27" s="2" customFormat="1" ht="27">
      <c r="A77" s="34">
        <v>74</v>
      </c>
      <c r="B77" s="14" t="s">
        <v>282</v>
      </c>
      <c r="C77" s="15" t="s">
        <v>283</v>
      </c>
      <c r="D77" s="4" t="s">
        <v>298</v>
      </c>
      <c r="E77" s="16">
        <v>41708</v>
      </c>
      <c r="F77" s="17" t="s">
        <v>299</v>
      </c>
      <c r="G77" s="17" t="s">
        <v>300</v>
      </c>
      <c r="H77" s="7"/>
      <c r="I77" s="7"/>
      <c r="J77" s="7"/>
      <c r="K77" s="7"/>
      <c r="L77" s="7"/>
      <c r="M77" s="7"/>
      <c r="N77" s="7"/>
      <c r="O77" s="128">
        <f t="shared" si="22"/>
        <v>0</v>
      </c>
      <c r="P77" s="8"/>
      <c r="Q77" s="8"/>
      <c r="R77" s="8"/>
      <c r="S77" s="129"/>
      <c r="T77" s="9"/>
      <c r="U77" s="9"/>
      <c r="V77" s="9"/>
      <c r="W77" s="9">
        <v>66</v>
      </c>
      <c r="X77" s="9"/>
      <c r="Y77" s="9"/>
      <c r="Z77" s="208">
        <f t="shared" si="23"/>
        <v>66</v>
      </c>
      <c r="AA77" s="212">
        <f t="shared" si="20"/>
        <v>66</v>
      </c>
    </row>
    <row r="78" spans="1:27" s="10" customFormat="1" ht="25.5">
      <c r="A78" s="34">
        <v>75</v>
      </c>
      <c r="B78" s="3" t="s">
        <v>301</v>
      </c>
      <c r="C78" s="76" t="s">
        <v>35</v>
      </c>
      <c r="D78" s="4" t="s">
        <v>302</v>
      </c>
      <c r="E78" s="5">
        <v>41733</v>
      </c>
      <c r="F78" s="6" t="s">
        <v>303</v>
      </c>
      <c r="G78" s="6" t="s">
        <v>304</v>
      </c>
      <c r="H78" s="7"/>
      <c r="I78" s="7"/>
      <c r="J78" s="7"/>
      <c r="K78" s="7"/>
      <c r="L78" s="7"/>
      <c r="M78" s="7"/>
      <c r="N78" s="7"/>
      <c r="O78" s="128">
        <f>SUM(H78:N78)</f>
        <v>0</v>
      </c>
      <c r="P78" s="8"/>
      <c r="Q78" s="8"/>
      <c r="R78" s="8"/>
      <c r="S78" s="129">
        <f>SUM(P78:R78)</f>
        <v>0</v>
      </c>
      <c r="T78" s="9">
        <v>1824</v>
      </c>
      <c r="U78" s="9"/>
      <c r="V78" s="9"/>
      <c r="W78" s="9"/>
      <c r="X78" s="9"/>
      <c r="Y78" s="9"/>
      <c r="Z78" s="208">
        <f>SUM(T78:Y78)</f>
        <v>1824</v>
      </c>
      <c r="AA78" s="212">
        <f>O78+S78+Z78</f>
        <v>1824</v>
      </c>
    </row>
    <row r="79" spans="1:27" s="2" customFormat="1" ht="25.5">
      <c r="A79" s="34">
        <v>76</v>
      </c>
      <c r="B79" s="3" t="s">
        <v>301</v>
      </c>
      <c r="C79" s="76" t="s">
        <v>35</v>
      </c>
      <c r="D79" s="4" t="s">
        <v>305</v>
      </c>
      <c r="E79" s="5">
        <v>41733</v>
      </c>
      <c r="F79" s="6" t="s">
        <v>306</v>
      </c>
      <c r="G79" s="6" t="s">
        <v>307</v>
      </c>
      <c r="H79" s="7"/>
      <c r="I79" s="7"/>
      <c r="J79" s="7"/>
      <c r="K79" s="7"/>
      <c r="L79" s="7"/>
      <c r="M79" s="7"/>
      <c r="N79" s="7"/>
      <c r="O79" s="128">
        <f>SUM(H79:N79)</f>
        <v>0</v>
      </c>
      <c r="P79" s="8"/>
      <c r="Q79" s="8"/>
      <c r="R79" s="8"/>
      <c r="S79" s="129">
        <f>SUM(P79:R79)</f>
        <v>0</v>
      </c>
      <c r="T79" s="9">
        <v>4803.2</v>
      </c>
      <c r="U79" s="9"/>
      <c r="V79" s="9"/>
      <c r="W79" s="9"/>
      <c r="X79" s="9"/>
      <c r="Y79" s="9"/>
      <c r="Z79" s="208">
        <f>SUM(T79:Y79)</f>
        <v>4803.2</v>
      </c>
      <c r="AA79" s="212">
        <f>O79+S79+Z79</f>
        <v>4803.2</v>
      </c>
    </row>
    <row r="80" spans="1:27" s="10" customFormat="1" ht="25.5">
      <c r="A80" s="34">
        <v>77</v>
      </c>
      <c r="B80" s="3" t="s">
        <v>301</v>
      </c>
      <c r="C80" s="76" t="s">
        <v>35</v>
      </c>
      <c r="D80" s="4" t="s">
        <v>308</v>
      </c>
      <c r="E80" s="5">
        <v>41733</v>
      </c>
      <c r="F80" s="6" t="s">
        <v>309</v>
      </c>
      <c r="G80" s="6" t="s">
        <v>310</v>
      </c>
      <c r="H80" s="7"/>
      <c r="I80" s="7"/>
      <c r="J80" s="7"/>
      <c r="K80" s="7"/>
      <c r="L80" s="7"/>
      <c r="M80" s="7"/>
      <c r="N80" s="7"/>
      <c r="O80" s="128">
        <f>SUM(H80:N80)</f>
        <v>0</v>
      </c>
      <c r="P80" s="8"/>
      <c r="Q80" s="8"/>
      <c r="R80" s="8"/>
      <c r="S80" s="129">
        <f>SUM(P80:R80)</f>
        <v>0</v>
      </c>
      <c r="T80" s="9">
        <v>112.5</v>
      </c>
      <c r="U80" s="9"/>
      <c r="V80" s="9"/>
      <c r="W80" s="9"/>
      <c r="X80" s="9"/>
      <c r="Y80" s="9"/>
      <c r="Z80" s="208">
        <f>SUM(T80:Y80)</f>
        <v>112.5</v>
      </c>
      <c r="AA80" s="212">
        <f>O80+S80+Z80</f>
        <v>112.5</v>
      </c>
    </row>
    <row r="81" spans="1:27" s="2" customFormat="1" ht="25.5">
      <c r="A81" s="34">
        <v>78</v>
      </c>
      <c r="B81" s="3" t="s">
        <v>301</v>
      </c>
      <c r="C81" s="76" t="s">
        <v>35</v>
      </c>
      <c r="D81" s="4" t="s">
        <v>311</v>
      </c>
      <c r="E81" s="5">
        <v>41733</v>
      </c>
      <c r="F81" s="6" t="s">
        <v>312</v>
      </c>
      <c r="G81" s="6" t="s">
        <v>994</v>
      </c>
      <c r="H81" s="7"/>
      <c r="I81" s="7"/>
      <c r="J81" s="7"/>
      <c r="K81" s="7"/>
      <c r="L81" s="7"/>
      <c r="M81" s="7"/>
      <c r="N81" s="7"/>
      <c r="O81" s="128">
        <f>SUM(H81:N81)</f>
        <v>0</v>
      </c>
      <c r="P81" s="8"/>
      <c r="Q81" s="8"/>
      <c r="R81" s="8"/>
      <c r="S81" s="129">
        <f>SUM(P81:R81)</f>
        <v>0</v>
      </c>
      <c r="T81" s="9">
        <v>190</v>
      </c>
      <c r="U81" s="9"/>
      <c r="V81" s="9"/>
      <c r="W81" s="9"/>
      <c r="X81" s="9"/>
      <c r="Y81" s="9"/>
      <c r="Z81" s="208">
        <f>SUM(T81:Y81)</f>
        <v>190</v>
      </c>
      <c r="AA81" s="212">
        <f>O81+S81+Z81</f>
        <v>190</v>
      </c>
    </row>
    <row r="82" spans="1:27" s="10" customFormat="1" ht="25.5">
      <c r="A82" s="34">
        <v>79</v>
      </c>
      <c r="B82" s="3" t="s">
        <v>313</v>
      </c>
      <c r="C82" s="76" t="s">
        <v>35</v>
      </c>
      <c r="D82" s="4" t="s">
        <v>315</v>
      </c>
      <c r="E82" s="5">
        <v>41733</v>
      </c>
      <c r="F82" s="6" t="s">
        <v>316</v>
      </c>
      <c r="G82" s="6" t="s">
        <v>317</v>
      </c>
      <c r="H82" s="7"/>
      <c r="I82" s="7"/>
      <c r="J82" s="7"/>
      <c r="K82" s="7"/>
      <c r="L82" s="7"/>
      <c r="M82" s="7"/>
      <c r="N82" s="7"/>
      <c r="O82" s="128">
        <f>SUM(H82:N82)</f>
        <v>0</v>
      </c>
      <c r="P82" s="8"/>
      <c r="Q82" s="8"/>
      <c r="R82" s="8"/>
      <c r="S82" s="129">
        <f>SUM(P82:R82)</f>
        <v>0</v>
      </c>
      <c r="T82" s="9">
        <v>722.7</v>
      </c>
      <c r="U82" s="9"/>
      <c r="V82" s="9"/>
      <c r="W82" s="9"/>
      <c r="X82" s="9"/>
      <c r="Y82" s="9"/>
      <c r="Z82" s="208">
        <f>SUM(T82:Y82)</f>
        <v>722.7</v>
      </c>
      <c r="AA82" s="212">
        <f>O82+S82+Z82</f>
        <v>722.7</v>
      </c>
    </row>
    <row r="83" spans="1:27" s="2" customFormat="1" ht="27">
      <c r="A83" s="34">
        <v>80</v>
      </c>
      <c r="B83" s="3" t="s">
        <v>318</v>
      </c>
      <c r="C83" s="11" t="s">
        <v>147</v>
      </c>
      <c r="D83" s="4" t="s">
        <v>319</v>
      </c>
      <c r="E83" s="5">
        <v>41737</v>
      </c>
      <c r="F83" s="6" t="s">
        <v>320</v>
      </c>
      <c r="G83" s="6" t="s">
        <v>321</v>
      </c>
      <c r="H83" s="7"/>
      <c r="I83" s="7"/>
      <c r="J83" s="7">
        <v>1100</v>
      </c>
      <c r="K83" s="7"/>
      <c r="L83" s="7"/>
      <c r="M83" s="7"/>
      <c r="N83" s="7"/>
      <c r="O83" s="128">
        <f t="shared" ref="O83:O91" si="24">SUM(H83:N83)</f>
        <v>1100</v>
      </c>
      <c r="P83" s="8"/>
      <c r="Q83" s="8"/>
      <c r="R83" s="8"/>
      <c r="S83" s="129">
        <f t="shared" ref="S83:S109" si="25">SUM(P83:R83)</f>
        <v>0</v>
      </c>
      <c r="T83" s="9">
        <v>1100</v>
      </c>
      <c r="U83" s="9"/>
      <c r="V83" s="9"/>
      <c r="W83" s="9"/>
      <c r="X83" s="9"/>
      <c r="Y83" s="9"/>
      <c r="Z83" s="208">
        <f t="shared" ref="Z83:Z93" si="26">SUM(T83:Y83)</f>
        <v>1100</v>
      </c>
      <c r="AA83" s="212">
        <f t="shared" ref="AA83:AA146" si="27">O83+S83+Z83</f>
        <v>2200</v>
      </c>
    </row>
    <row r="84" spans="1:27" s="2" customFormat="1" ht="27">
      <c r="A84" s="34">
        <v>81</v>
      </c>
      <c r="B84" s="3" t="s">
        <v>318</v>
      </c>
      <c r="C84" s="11" t="s">
        <v>147</v>
      </c>
      <c r="D84" s="4" t="s">
        <v>322</v>
      </c>
      <c r="E84" s="5">
        <v>41737</v>
      </c>
      <c r="F84" s="6" t="s">
        <v>323</v>
      </c>
      <c r="G84" s="6" t="s">
        <v>324</v>
      </c>
      <c r="H84" s="7"/>
      <c r="I84" s="7"/>
      <c r="J84" s="7"/>
      <c r="K84" s="7"/>
      <c r="L84" s="7"/>
      <c r="M84" s="7"/>
      <c r="N84" s="7"/>
      <c r="O84" s="128">
        <f t="shared" si="24"/>
        <v>0</v>
      </c>
      <c r="P84" s="8"/>
      <c r="Q84" s="8"/>
      <c r="R84" s="8"/>
      <c r="S84" s="129">
        <f t="shared" si="25"/>
        <v>0</v>
      </c>
      <c r="T84" s="9">
        <v>1520</v>
      </c>
      <c r="U84" s="9"/>
      <c r="V84" s="9"/>
      <c r="W84" s="9"/>
      <c r="X84" s="9"/>
      <c r="Y84" s="9"/>
      <c r="Z84" s="208">
        <f t="shared" si="26"/>
        <v>1520</v>
      </c>
      <c r="AA84" s="212">
        <f t="shared" si="27"/>
        <v>1520</v>
      </c>
    </row>
    <row r="85" spans="1:27" s="2" customFormat="1" ht="27">
      <c r="A85" s="34">
        <v>82</v>
      </c>
      <c r="B85" s="3" t="s">
        <v>318</v>
      </c>
      <c r="C85" s="11" t="s">
        <v>147</v>
      </c>
      <c r="D85" s="4" t="s">
        <v>325</v>
      </c>
      <c r="E85" s="5">
        <v>41737</v>
      </c>
      <c r="F85" s="6" t="s">
        <v>326</v>
      </c>
      <c r="G85" s="6" t="s">
        <v>324</v>
      </c>
      <c r="H85" s="7"/>
      <c r="I85" s="7"/>
      <c r="J85" s="7"/>
      <c r="K85" s="7"/>
      <c r="L85" s="7"/>
      <c r="M85" s="7"/>
      <c r="N85" s="7"/>
      <c r="O85" s="128">
        <f t="shared" si="24"/>
        <v>0</v>
      </c>
      <c r="P85" s="8"/>
      <c r="Q85" s="8"/>
      <c r="R85" s="8"/>
      <c r="S85" s="129">
        <f t="shared" si="25"/>
        <v>0</v>
      </c>
      <c r="T85" s="9">
        <v>1661.1</v>
      </c>
      <c r="U85" s="9"/>
      <c r="V85" s="9"/>
      <c r="W85" s="9"/>
      <c r="X85" s="9"/>
      <c r="Y85" s="9"/>
      <c r="Z85" s="208">
        <f t="shared" si="26"/>
        <v>1661.1</v>
      </c>
      <c r="AA85" s="212">
        <f t="shared" si="27"/>
        <v>1661.1</v>
      </c>
    </row>
    <row r="86" spans="1:27" s="2" customFormat="1" ht="25.5">
      <c r="A86" s="34">
        <v>83</v>
      </c>
      <c r="B86" s="3" t="s">
        <v>327</v>
      </c>
      <c r="C86" s="76" t="s">
        <v>35</v>
      </c>
      <c r="D86" s="4" t="s">
        <v>328</v>
      </c>
      <c r="E86" s="5">
        <v>41733</v>
      </c>
      <c r="F86" s="6" t="s">
        <v>329</v>
      </c>
      <c r="G86" s="6" t="s">
        <v>330</v>
      </c>
      <c r="H86" s="7"/>
      <c r="I86" s="7"/>
      <c r="J86" s="7"/>
      <c r="K86" s="7"/>
      <c r="L86" s="7"/>
      <c r="M86" s="7"/>
      <c r="N86" s="7"/>
      <c r="O86" s="128">
        <f t="shared" si="24"/>
        <v>0</v>
      </c>
      <c r="P86" s="8"/>
      <c r="Q86" s="8"/>
      <c r="R86" s="8"/>
      <c r="S86" s="129">
        <f t="shared" si="25"/>
        <v>0</v>
      </c>
      <c r="T86" s="9">
        <v>1768</v>
      </c>
      <c r="U86" s="9"/>
      <c r="V86" s="9"/>
      <c r="W86" s="9"/>
      <c r="X86" s="9"/>
      <c r="Y86" s="9"/>
      <c r="Z86" s="208">
        <f t="shared" si="26"/>
        <v>1768</v>
      </c>
      <c r="AA86" s="212">
        <f t="shared" si="27"/>
        <v>1768</v>
      </c>
    </row>
    <row r="87" spans="1:27" s="2" customFormat="1" ht="25.5">
      <c r="A87" s="34">
        <v>84</v>
      </c>
      <c r="B87" s="3" t="s">
        <v>327</v>
      </c>
      <c r="C87" s="76" t="s">
        <v>35</v>
      </c>
      <c r="D87" s="4" t="s">
        <v>331</v>
      </c>
      <c r="E87" s="5">
        <v>41733</v>
      </c>
      <c r="F87" s="6" t="s">
        <v>332</v>
      </c>
      <c r="G87" s="6" t="s">
        <v>333</v>
      </c>
      <c r="H87" s="7"/>
      <c r="I87" s="7"/>
      <c r="J87" s="7"/>
      <c r="K87" s="7"/>
      <c r="L87" s="7"/>
      <c r="M87" s="7"/>
      <c r="N87" s="7"/>
      <c r="O87" s="128">
        <f t="shared" si="24"/>
        <v>0</v>
      </c>
      <c r="P87" s="8"/>
      <c r="Q87" s="8"/>
      <c r="R87" s="8"/>
      <c r="S87" s="129">
        <f t="shared" si="25"/>
        <v>0</v>
      </c>
      <c r="T87" s="9">
        <v>2801.43</v>
      </c>
      <c r="U87" s="9"/>
      <c r="V87" s="9"/>
      <c r="W87" s="9"/>
      <c r="X87" s="9"/>
      <c r="Y87" s="9"/>
      <c r="Z87" s="208">
        <f t="shared" si="26"/>
        <v>2801.43</v>
      </c>
      <c r="AA87" s="212">
        <f t="shared" si="27"/>
        <v>2801.43</v>
      </c>
    </row>
    <row r="88" spans="1:27" s="2" customFormat="1" ht="25.5">
      <c r="A88" s="34">
        <v>85</v>
      </c>
      <c r="B88" s="3" t="s">
        <v>327</v>
      </c>
      <c r="C88" s="76" t="s">
        <v>35</v>
      </c>
      <c r="D88" s="4" t="s">
        <v>334</v>
      </c>
      <c r="E88" s="5">
        <v>41733</v>
      </c>
      <c r="F88" s="6" t="s">
        <v>335</v>
      </c>
      <c r="G88" s="6" t="s">
        <v>336</v>
      </c>
      <c r="H88" s="7"/>
      <c r="I88" s="7"/>
      <c r="J88" s="7"/>
      <c r="K88" s="7"/>
      <c r="L88" s="7"/>
      <c r="M88" s="7"/>
      <c r="N88" s="7"/>
      <c r="O88" s="128">
        <f t="shared" si="24"/>
        <v>0</v>
      </c>
      <c r="P88" s="8"/>
      <c r="Q88" s="8"/>
      <c r="R88" s="8"/>
      <c r="S88" s="129">
        <f t="shared" si="25"/>
        <v>0</v>
      </c>
      <c r="T88" s="9">
        <v>4530.8</v>
      </c>
      <c r="U88" s="9"/>
      <c r="V88" s="9"/>
      <c r="W88" s="9"/>
      <c r="X88" s="9"/>
      <c r="Y88" s="9"/>
      <c r="Z88" s="208">
        <f t="shared" si="26"/>
        <v>4530.8</v>
      </c>
      <c r="AA88" s="212">
        <f t="shared" si="27"/>
        <v>4530.8</v>
      </c>
    </row>
    <row r="89" spans="1:27" s="2" customFormat="1" ht="25.5">
      <c r="A89" s="34">
        <v>86</v>
      </c>
      <c r="B89" s="3" t="s">
        <v>327</v>
      </c>
      <c r="C89" s="76" t="s">
        <v>35</v>
      </c>
      <c r="D89" s="4" t="s">
        <v>337</v>
      </c>
      <c r="E89" s="5">
        <v>41733</v>
      </c>
      <c r="F89" s="6" t="s">
        <v>338</v>
      </c>
      <c r="G89" s="6" t="s">
        <v>339</v>
      </c>
      <c r="H89" s="7"/>
      <c r="I89" s="7"/>
      <c r="J89" s="7"/>
      <c r="K89" s="7"/>
      <c r="L89" s="7"/>
      <c r="M89" s="7"/>
      <c r="N89" s="7"/>
      <c r="O89" s="128">
        <f t="shared" si="24"/>
        <v>0</v>
      </c>
      <c r="P89" s="8"/>
      <c r="Q89" s="8"/>
      <c r="R89" s="8"/>
      <c r="S89" s="129">
        <f t="shared" si="25"/>
        <v>0</v>
      </c>
      <c r="T89" s="9">
        <v>621.12</v>
      </c>
      <c r="U89" s="9"/>
      <c r="V89" s="9"/>
      <c r="W89" s="9"/>
      <c r="X89" s="9"/>
      <c r="Y89" s="9"/>
      <c r="Z89" s="208">
        <f t="shared" si="26"/>
        <v>621.12</v>
      </c>
      <c r="AA89" s="212">
        <f t="shared" si="27"/>
        <v>621.12</v>
      </c>
    </row>
    <row r="90" spans="1:27" s="2" customFormat="1" ht="25.5">
      <c r="A90" s="34">
        <v>87</v>
      </c>
      <c r="B90" s="3" t="s">
        <v>340</v>
      </c>
      <c r="C90" s="76" t="s">
        <v>59</v>
      </c>
      <c r="D90" s="4" t="s">
        <v>341</v>
      </c>
      <c r="E90" s="5">
        <v>41751</v>
      </c>
      <c r="F90" s="6" t="s">
        <v>338</v>
      </c>
      <c r="G90" s="6" t="s">
        <v>342</v>
      </c>
      <c r="H90" s="7"/>
      <c r="I90" s="7"/>
      <c r="J90" s="7"/>
      <c r="K90" s="7"/>
      <c r="L90" s="7"/>
      <c r="M90" s="7"/>
      <c r="N90" s="7"/>
      <c r="O90" s="128">
        <f t="shared" si="24"/>
        <v>0</v>
      </c>
      <c r="P90" s="8"/>
      <c r="Q90" s="8"/>
      <c r="R90" s="8"/>
      <c r="S90" s="129">
        <f t="shared" si="25"/>
        <v>0</v>
      </c>
      <c r="T90" s="9"/>
      <c r="U90" s="9"/>
      <c r="V90" s="9">
        <v>232.43</v>
      </c>
      <c r="W90" s="9"/>
      <c r="X90" s="9"/>
      <c r="Y90" s="9"/>
      <c r="Z90" s="208">
        <f t="shared" si="26"/>
        <v>232.43</v>
      </c>
      <c r="AA90" s="212">
        <f t="shared" si="27"/>
        <v>232.43</v>
      </c>
    </row>
    <row r="91" spans="1:27" s="2" customFormat="1" ht="25.5">
      <c r="A91" s="34">
        <v>88</v>
      </c>
      <c r="B91" s="3" t="s">
        <v>340</v>
      </c>
      <c r="C91" s="76" t="s">
        <v>59</v>
      </c>
      <c r="D91" s="4" t="s">
        <v>343</v>
      </c>
      <c r="E91" s="5">
        <v>41751</v>
      </c>
      <c r="F91" s="6" t="s">
        <v>329</v>
      </c>
      <c r="G91" s="6" t="s">
        <v>344</v>
      </c>
      <c r="H91" s="7"/>
      <c r="I91" s="7"/>
      <c r="J91" s="7"/>
      <c r="K91" s="7"/>
      <c r="L91" s="7"/>
      <c r="M91" s="7"/>
      <c r="N91" s="7"/>
      <c r="O91" s="128">
        <f t="shared" si="24"/>
        <v>0</v>
      </c>
      <c r="P91" s="8"/>
      <c r="Q91" s="8"/>
      <c r="R91" s="8"/>
      <c r="S91" s="129">
        <f t="shared" si="25"/>
        <v>0</v>
      </c>
      <c r="T91" s="9"/>
      <c r="U91" s="9"/>
      <c r="V91" s="9">
        <v>2233.89</v>
      </c>
      <c r="W91" s="9"/>
      <c r="X91" s="9"/>
      <c r="Y91" s="9"/>
      <c r="Z91" s="208">
        <f t="shared" si="26"/>
        <v>2233.89</v>
      </c>
      <c r="AA91" s="212">
        <f t="shared" si="27"/>
        <v>2233.89</v>
      </c>
    </row>
    <row r="92" spans="1:27" s="2" customFormat="1" ht="25.5">
      <c r="A92" s="34">
        <v>89</v>
      </c>
      <c r="B92" s="3" t="s">
        <v>345</v>
      </c>
      <c r="C92" s="11" t="s">
        <v>30</v>
      </c>
      <c r="D92" s="4" t="s">
        <v>346</v>
      </c>
      <c r="E92" s="5">
        <v>41726</v>
      </c>
      <c r="F92" s="6" t="s">
        <v>173</v>
      </c>
      <c r="G92" s="6" t="s">
        <v>347</v>
      </c>
      <c r="H92" s="7"/>
      <c r="I92" s="7">
        <v>99.75</v>
      </c>
      <c r="J92" s="7"/>
      <c r="K92" s="7"/>
      <c r="L92" s="7"/>
      <c r="M92" s="7"/>
      <c r="N92" s="7"/>
      <c r="O92" s="128">
        <f t="shared" ref="O92:O98" si="28">SUM(H92:N92)</f>
        <v>99.75</v>
      </c>
      <c r="P92" s="8"/>
      <c r="Q92" s="8"/>
      <c r="R92" s="8"/>
      <c r="S92" s="129">
        <f t="shared" si="25"/>
        <v>0</v>
      </c>
      <c r="T92" s="9"/>
      <c r="U92" s="9"/>
      <c r="V92" s="9"/>
      <c r="W92" s="9"/>
      <c r="X92" s="9"/>
      <c r="Y92" s="9"/>
      <c r="Z92" s="208">
        <f t="shared" si="26"/>
        <v>0</v>
      </c>
      <c r="AA92" s="212">
        <f t="shared" si="27"/>
        <v>99.75</v>
      </c>
    </row>
    <row r="93" spans="1:27" s="2" customFormat="1" ht="25.5">
      <c r="A93" s="34">
        <v>90</v>
      </c>
      <c r="B93" s="3" t="s">
        <v>226</v>
      </c>
      <c r="C93" s="11" t="s">
        <v>30</v>
      </c>
      <c r="D93" s="4" t="s">
        <v>348</v>
      </c>
      <c r="E93" s="5">
        <v>41726</v>
      </c>
      <c r="F93" s="6" t="s">
        <v>173</v>
      </c>
      <c r="G93" s="6" t="s">
        <v>349</v>
      </c>
      <c r="H93" s="7"/>
      <c r="I93" s="7">
        <v>85.5</v>
      </c>
      <c r="J93" s="7"/>
      <c r="K93" s="7"/>
      <c r="L93" s="7"/>
      <c r="M93" s="7"/>
      <c r="N93" s="7"/>
      <c r="O93" s="128">
        <f t="shared" si="28"/>
        <v>85.5</v>
      </c>
      <c r="P93" s="8"/>
      <c r="Q93" s="8"/>
      <c r="R93" s="8"/>
      <c r="S93" s="129">
        <f t="shared" si="25"/>
        <v>0</v>
      </c>
      <c r="T93" s="9"/>
      <c r="U93" s="9"/>
      <c r="V93" s="9"/>
      <c r="W93" s="9"/>
      <c r="X93" s="9"/>
      <c r="Y93" s="9"/>
      <c r="Z93" s="208">
        <f t="shared" si="26"/>
        <v>0</v>
      </c>
      <c r="AA93" s="212">
        <f t="shared" si="27"/>
        <v>85.5</v>
      </c>
    </row>
    <row r="94" spans="1:27" s="2" customFormat="1" ht="38.25">
      <c r="A94" s="34">
        <v>91</v>
      </c>
      <c r="B94" s="3" t="s">
        <v>350</v>
      </c>
      <c r="C94" s="76" t="s">
        <v>35</v>
      </c>
      <c r="D94" s="4" t="s">
        <v>352</v>
      </c>
      <c r="E94" s="5">
        <v>41761</v>
      </c>
      <c r="F94" s="6" t="s">
        <v>353</v>
      </c>
      <c r="G94" s="6" t="s">
        <v>354</v>
      </c>
      <c r="H94" s="7"/>
      <c r="I94" s="7"/>
      <c r="J94" s="7"/>
      <c r="K94" s="7"/>
      <c r="L94" s="7"/>
      <c r="M94" s="7"/>
      <c r="N94" s="7"/>
      <c r="O94" s="128">
        <f t="shared" si="28"/>
        <v>0</v>
      </c>
      <c r="P94" s="8"/>
      <c r="Q94" s="8"/>
      <c r="R94" s="8"/>
      <c r="S94" s="129">
        <f t="shared" si="25"/>
        <v>0</v>
      </c>
      <c r="T94" s="9">
        <v>2590</v>
      </c>
      <c r="U94" s="9"/>
      <c r="V94" s="9"/>
      <c r="W94" s="9"/>
      <c r="X94" s="9"/>
      <c r="Y94" s="9"/>
      <c r="Z94" s="208">
        <f>SUM(T94:Y94)</f>
        <v>2590</v>
      </c>
      <c r="AA94" s="212">
        <f t="shared" si="27"/>
        <v>2590</v>
      </c>
    </row>
    <row r="95" spans="1:27" s="2" customFormat="1" ht="38.25">
      <c r="A95" s="34">
        <v>92</v>
      </c>
      <c r="B95" s="3" t="s">
        <v>350</v>
      </c>
      <c r="C95" s="76" t="s">
        <v>35</v>
      </c>
      <c r="D95" s="4" t="s">
        <v>355</v>
      </c>
      <c r="E95" s="5">
        <v>41761</v>
      </c>
      <c r="F95" s="6" t="s">
        <v>353</v>
      </c>
      <c r="G95" s="6" t="s">
        <v>356</v>
      </c>
      <c r="H95" s="7"/>
      <c r="I95" s="7"/>
      <c r="J95" s="7"/>
      <c r="K95" s="7"/>
      <c r="L95" s="7"/>
      <c r="M95" s="7"/>
      <c r="N95" s="7"/>
      <c r="O95" s="128">
        <f t="shared" si="28"/>
        <v>0</v>
      </c>
      <c r="P95" s="8"/>
      <c r="Q95" s="8"/>
      <c r="R95" s="8"/>
      <c r="S95" s="129">
        <f t="shared" si="25"/>
        <v>0</v>
      </c>
      <c r="T95" s="9">
        <v>1985</v>
      </c>
      <c r="U95" s="9"/>
      <c r="V95" s="9"/>
      <c r="W95" s="9"/>
      <c r="X95" s="9"/>
      <c r="Y95" s="9"/>
      <c r="Z95" s="208">
        <f t="shared" ref="Z95:Z109" si="29">SUM(T95:Y95)</f>
        <v>1985</v>
      </c>
      <c r="AA95" s="212">
        <f t="shared" si="27"/>
        <v>1985</v>
      </c>
    </row>
    <row r="96" spans="1:27" s="2" customFormat="1" ht="25.5">
      <c r="A96" s="34">
        <v>93</v>
      </c>
      <c r="B96" s="3" t="s">
        <v>357</v>
      </c>
      <c r="C96" s="76" t="s">
        <v>30</v>
      </c>
      <c r="D96" s="4" t="s">
        <v>358</v>
      </c>
      <c r="E96" s="5">
        <v>41752</v>
      </c>
      <c r="F96" s="6" t="s">
        <v>359</v>
      </c>
      <c r="G96" s="6" t="s">
        <v>360</v>
      </c>
      <c r="H96" s="7"/>
      <c r="I96" s="7">
        <v>2401</v>
      </c>
      <c r="J96" s="7"/>
      <c r="K96" s="7"/>
      <c r="L96" s="7"/>
      <c r="M96" s="7"/>
      <c r="N96" s="7"/>
      <c r="O96" s="128">
        <f t="shared" si="28"/>
        <v>2401</v>
      </c>
      <c r="P96" s="8"/>
      <c r="Q96" s="8"/>
      <c r="R96" s="8"/>
      <c r="S96" s="129">
        <f t="shared" si="25"/>
        <v>0</v>
      </c>
      <c r="T96" s="9"/>
      <c r="U96" s="9"/>
      <c r="V96" s="9"/>
      <c r="W96" s="9"/>
      <c r="X96" s="9"/>
      <c r="Y96" s="9"/>
      <c r="Z96" s="208">
        <f t="shared" si="29"/>
        <v>0</v>
      </c>
      <c r="AA96" s="212">
        <f t="shared" si="27"/>
        <v>2401</v>
      </c>
    </row>
    <row r="97" spans="1:27" s="2" customFormat="1" ht="25.5">
      <c r="A97" s="34">
        <v>94</v>
      </c>
      <c r="B97" s="3" t="s">
        <v>361</v>
      </c>
      <c r="C97" s="76" t="s">
        <v>362</v>
      </c>
      <c r="D97" s="4" t="s">
        <v>363</v>
      </c>
      <c r="E97" s="5">
        <v>41765</v>
      </c>
      <c r="F97" s="6" t="s">
        <v>364</v>
      </c>
      <c r="G97" s="6" t="s">
        <v>365</v>
      </c>
      <c r="H97" s="7"/>
      <c r="I97" s="7"/>
      <c r="J97" s="7"/>
      <c r="K97" s="7"/>
      <c r="L97" s="7"/>
      <c r="M97" s="7"/>
      <c r="N97" s="7"/>
      <c r="O97" s="128">
        <f t="shared" si="28"/>
        <v>0</v>
      </c>
      <c r="P97" s="8"/>
      <c r="Q97" s="8"/>
      <c r="R97" s="8"/>
      <c r="S97" s="129">
        <f t="shared" si="25"/>
        <v>0</v>
      </c>
      <c r="T97" s="9">
        <v>398.05</v>
      </c>
      <c r="U97" s="9"/>
      <c r="V97" s="9">
        <f>666.4+527.85</f>
        <v>1194.25</v>
      </c>
      <c r="W97" s="9"/>
      <c r="X97" s="9"/>
      <c r="Y97" s="9"/>
      <c r="Z97" s="208">
        <f t="shared" si="29"/>
        <v>1592.3</v>
      </c>
      <c r="AA97" s="212">
        <f t="shared" si="27"/>
        <v>1592.3</v>
      </c>
    </row>
    <row r="98" spans="1:27" s="2" customFormat="1" ht="25.5">
      <c r="A98" s="34">
        <v>95</v>
      </c>
      <c r="B98" s="3" t="s">
        <v>361</v>
      </c>
      <c r="C98" s="76" t="s">
        <v>82</v>
      </c>
      <c r="D98" s="4" t="s">
        <v>366</v>
      </c>
      <c r="E98" s="5">
        <v>41765</v>
      </c>
      <c r="F98" s="6" t="s">
        <v>367</v>
      </c>
      <c r="G98" s="6" t="s">
        <v>368</v>
      </c>
      <c r="H98" s="7"/>
      <c r="I98" s="7"/>
      <c r="J98" s="7"/>
      <c r="K98" s="7"/>
      <c r="L98" s="7"/>
      <c r="M98" s="7"/>
      <c r="N98" s="7"/>
      <c r="O98" s="128">
        <f t="shared" si="28"/>
        <v>0</v>
      </c>
      <c r="P98" s="8"/>
      <c r="Q98" s="8"/>
      <c r="R98" s="8"/>
      <c r="S98" s="129">
        <f t="shared" si="25"/>
        <v>0</v>
      </c>
      <c r="T98" s="9"/>
      <c r="U98" s="9">
        <v>2299.58</v>
      </c>
      <c r="V98" s="9"/>
      <c r="W98" s="9"/>
      <c r="X98" s="9"/>
      <c r="Y98" s="9"/>
      <c r="Z98" s="208">
        <f t="shared" si="29"/>
        <v>2299.58</v>
      </c>
      <c r="AA98" s="212">
        <f t="shared" si="27"/>
        <v>2299.58</v>
      </c>
    </row>
    <row r="99" spans="1:27" s="2" customFormat="1" ht="25.5">
      <c r="A99" s="34">
        <v>96</v>
      </c>
      <c r="B99" s="3" t="s">
        <v>369</v>
      </c>
      <c r="C99" s="76" t="s">
        <v>35</v>
      </c>
      <c r="D99" s="4" t="s">
        <v>370</v>
      </c>
      <c r="E99" s="5">
        <v>41733</v>
      </c>
      <c r="F99" s="6" t="s">
        <v>371</v>
      </c>
      <c r="G99" s="6" t="s">
        <v>372</v>
      </c>
      <c r="H99" s="7"/>
      <c r="I99" s="7"/>
      <c r="J99" s="7"/>
      <c r="K99" s="7"/>
      <c r="L99" s="7"/>
      <c r="M99" s="7"/>
      <c r="N99" s="7"/>
      <c r="O99" s="128">
        <f t="shared" ref="O99:O100" si="30">SUM(H99:N99)</f>
        <v>0</v>
      </c>
      <c r="P99" s="8"/>
      <c r="Q99" s="8"/>
      <c r="R99" s="8"/>
      <c r="S99" s="129">
        <f t="shared" si="25"/>
        <v>0</v>
      </c>
      <c r="T99" s="9">
        <v>1664.32</v>
      </c>
      <c r="U99" s="9"/>
      <c r="V99" s="9"/>
      <c r="W99" s="9"/>
      <c r="X99" s="9"/>
      <c r="Y99" s="9"/>
      <c r="Z99" s="208">
        <f t="shared" si="29"/>
        <v>1664.32</v>
      </c>
      <c r="AA99" s="212">
        <f t="shared" si="27"/>
        <v>1664.32</v>
      </c>
    </row>
    <row r="100" spans="1:27" s="2" customFormat="1" ht="25.5">
      <c r="A100" s="34">
        <v>97</v>
      </c>
      <c r="B100" s="3" t="s">
        <v>369</v>
      </c>
      <c r="C100" s="76" t="s">
        <v>35</v>
      </c>
      <c r="D100" s="4" t="s">
        <v>373</v>
      </c>
      <c r="E100" s="5">
        <v>41733</v>
      </c>
      <c r="F100" s="6" t="s">
        <v>374</v>
      </c>
      <c r="G100" s="6" t="s">
        <v>375</v>
      </c>
      <c r="H100" s="7"/>
      <c r="I100" s="7"/>
      <c r="J100" s="7"/>
      <c r="K100" s="7"/>
      <c r="L100" s="7"/>
      <c r="M100" s="7"/>
      <c r="N100" s="7"/>
      <c r="O100" s="128">
        <f t="shared" si="30"/>
        <v>0</v>
      </c>
      <c r="P100" s="8"/>
      <c r="Q100" s="8"/>
      <c r="R100" s="8"/>
      <c r="S100" s="129">
        <f t="shared" si="25"/>
        <v>0</v>
      </c>
      <c r="T100" s="9">
        <v>3673.19</v>
      </c>
      <c r="U100" s="9"/>
      <c r="V100" s="9"/>
      <c r="W100" s="9"/>
      <c r="X100" s="9"/>
      <c r="Y100" s="9"/>
      <c r="Z100" s="208">
        <f t="shared" si="29"/>
        <v>3673.19</v>
      </c>
      <c r="AA100" s="212">
        <f t="shared" si="27"/>
        <v>3673.19</v>
      </c>
    </row>
    <row r="101" spans="1:27" s="2" customFormat="1" ht="25.5">
      <c r="A101" s="34">
        <v>98</v>
      </c>
      <c r="B101" s="3" t="s">
        <v>376</v>
      </c>
      <c r="C101" s="76" t="s">
        <v>35</v>
      </c>
      <c r="D101" s="4" t="s">
        <v>378</v>
      </c>
      <c r="E101" s="5">
        <v>41765</v>
      </c>
      <c r="F101" s="6" t="s">
        <v>379</v>
      </c>
      <c r="G101" s="6" t="s">
        <v>380</v>
      </c>
      <c r="H101" s="7"/>
      <c r="I101" s="7"/>
      <c r="J101" s="7"/>
      <c r="K101" s="7"/>
      <c r="L101" s="7"/>
      <c r="M101" s="7"/>
      <c r="N101" s="7"/>
      <c r="O101" s="128">
        <f t="shared" ref="O101:O110" si="31">SUM(H101:N101)</f>
        <v>0</v>
      </c>
      <c r="P101" s="8"/>
      <c r="Q101" s="8"/>
      <c r="R101" s="8"/>
      <c r="S101" s="129">
        <f t="shared" si="25"/>
        <v>0</v>
      </c>
      <c r="T101" s="9">
        <v>4945.5</v>
      </c>
      <c r="U101" s="9"/>
      <c r="V101" s="9"/>
      <c r="W101" s="9"/>
      <c r="X101" s="9"/>
      <c r="Y101" s="9"/>
      <c r="Z101" s="208">
        <f t="shared" si="29"/>
        <v>4945.5</v>
      </c>
      <c r="AA101" s="212">
        <f t="shared" si="27"/>
        <v>4945.5</v>
      </c>
    </row>
    <row r="102" spans="1:27" s="10" customFormat="1" ht="25.5">
      <c r="A102" s="34">
        <v>99</v>
      </c>
      <c r="B102" s="3" t="s">
        <v>314</v>
      </c>
      <c r="C102" s="11" t="s">
        <v>30</v>
      </c>
      <c r="D102" s="4" t="s">
        <v>382</v>
      </c>
      <c r="E102" s="5">
        <v>41765</v>
      </c>
      <c r="F102" s="6" t="s">
        <v>383</v>
      </c>
      <c r="G102" s="6" t="s">
        <v>384</v>
      </c>
      <c r="H102" s="7"/>
      <c r="I102" s="7"/>
      <c r="J102" s="7"/>
      <c r="K102" s="7">
        <v>8386</v>
      </c>
      <c r="L102" s="7"/>
      <c r="M102" s="7"/>
      <c r="N102" s="7"/>
      <c r="O102" s="128">
        <f t="shared" si="31"/>
        <v>8386</v>
      </c>
      <c r="P102" s="8"/>
      <c r="Q102" s="8"/>
      <c r="R102" s="8"/>
      <c r="S102" s="129">
        <f t="shared" si="25"/>
        <v>0</v>
      </c>
      <c r="T102" s="9"/>
      <c r="U102" s="9"/>
      <c r="V102" s="9"/>
      <c r="W102" s="9"/>
      <c r="X102" s="9"/>
      <c r="Y102" s="9"/>
      <c r="Z102" s="208">
        <f t="shared" si="29"/>
        <v>0</v>
      </c>
      <c r="AA102" s="212">
        <f t="shared" si="27"/>
        <v>8386</v>
      </c>
    </row>
    <row r="103" spans="1:27" s="2" customFormat="1" ht="25.5">
      <c r="A103" s="34">
        <v>100</v>
      </c>
      <c r="B103" s="3" t="s">
        <v>385</v>
      </c>
      <c r="C103" s="11" t="s">
        <v>82</v>
      </c>
      <c r="D103" s="4" t="s">
        <v>386</v>
      </c>
      <c r="E103" s="5">
        <v>41766</v>
      </c>
      <c r="F103" s="6" t="s">
        <v>387</v>
      </c>
      <c r="G103" s="6" t="s">
        <v>388</v>
      </c>
      <c r="H103" s="7"/>
      <c r="I103" s="7"/>
      <c r="J103" s="7"/>
      <c r="K103" s="7"/>
      <c r="L103" s="7"/>
      <c r="M103" s="7"/>
      <c r="N103" s="7"/>
      <c r="O103" s="128">
        <f t="shared" si="31"/>
        <v>0</v>
      </c>
      <c r="P103" s="8"/>
      <c r="Q103" s="8"/>
      <c r="R103" s="8"/>
      <c r="S103" s="129">
        <f t="shared" si="25"/>
        <v>0</v>
      </c>
      <c r="T103" s="9"/>
      <c r="U103" s="9">
        <v>2260</v>
      </c>
      <c r="V103" s="9"/>
      <c r="W103" s="9"/>
      <c r="X103" s="9"/>
      <c r="Y103" s="9"/>
      <c r="Z103" s="208">
        <f t="shared" si="29"/>
        <v>2260</v>
      </c>
      <c r="AA103" s="212">
        <f t="shared" si="27"/>
        <v>2260</v>
      </c>
    </row>
    <row r="104" spans="1:27" s="2" customFormat="1" ht="38.25">
      <c r="A104" s="34">
        <v>101</v>
      </c>
      <c r="B104" s="3" t="s">
        <v>389</v>
      </c>
      <c r="C104" s="76" t="s">
        <v>35</v>
      </c>
      <c r="D104" s="4" t="s">
        <v>391</v>
      </c>
      <c r="E104" s="5">
        <v>41767</v>
      </c>
      <c r="F104" s="6" t="s">
        <v>392</v>
      </c>
      <c r="G104" s="6" t="s">
        <v>393</v>
      </c>
      <c r="H104" s="7"/>
      <c r="I104" s="7"/>
      <c r="J104" s="7"/>
      <c r="K104" s="7"/>
      <c r="L104" s="7"/>
      <c r="M104" s="7"/>
      <c r="N104" s="7"/>
      <c r="O104" s="128">
        <f t="shared" si="31"/>
        <v>0</v>
      </c>
      <c r="P104" s="8"/>
      <c r="Q104" s="8"/>
      <c r="R104" s="8"/>
      <c r="S104" s="129">
        <f t="shared" si="25"/>
        <v>0</v>
      </c>
      <c r="T104" s="9">
        <v>3287.05</v>
      </c>
      <c r="U104" s="9"/>
      <c r="V104" s="9"/>
      <c r="W104" s="9"/>
      <c r="X104" s="9"/>
      <c r="Y104" s="9"/>
      <c r="Z104" s="208">
        <f t="shared" si="29"/>
        <v>3287.05</v>
      </c>
      <c r="AA104" s="212">
        <f t="shared" si="27"/>
        <v>3287.05</v>
      </c>
    </row>
    <row r="105" spans="1:27" s="2" customFormat="1" ht="38.25">
      <c r="A105" s="34">
        <v>102</v>
      </c>
      <c r="B105" s="3" t="s">
        <v>394</v>
      </c>
      <c r="C105" s="76" t="s">
        <v>28</v>
      </c>
      <c r="D105" s="4" t="s">
        <v>396</v>
      </c>
      <c r="E105" s="5">
        <v>41766</v>
      </c>
      <c r="F105" s="6" t="s">
        <v>397</v>
      </c>
      <c r="G105" s="6" t="s">
        <v>398</v>
      </c>
      <c r="H105" s="7"/>
      <c r="I105" s="7"/>
      <c r="J105" s="7"/>
      <c r="K105" s="7"/>
      <c r="L105" s="7"/>
      <c r="M105" s="7"/>
      <c r="N105" s="7">
        <v>750</v>
      </c>
      <c r="O105" s="128">
        <f t="shared" si="31"/>
        <v>750</v>
      </c>
      <c r="P105" s="8"/>
      <c r="Q105" s="8"/>
      <c r="R105" s="8"/>
      <c r="S105" s="129">
        <f t="shared" si="25"/>
        <v>0</v>
      </c>
      <c r="T105" s="9"/>
      <c r="U105" s="9"/>
      <c r="V105" s="9"/>
      <c r="W105" s="9"/>
      <c r="X105" s="9"/>
      <c r="Y105" s="9"/>
      <c r="Z105" s="208">
        <f t="shared" si="29"/>
        <v>0</v>
      </c>
      <c r="AA105" s="212">
        <f t="shared" si="27"/>
        <v>750</v>
      </c>
    </row>
    <row r="106" spans="1:27" s="2" customFormat="1" ht="38.25">
      <c r="A106" s="34">
        <v>103</v>
      </c>
      <c r="B106" s="3" t="s">
        <v>399</v>
      </c>
      <c r="C106" s="76" t="s">
        <v>35</v>
      </c>
      <c r="D106" s="4" t="s">
        <v>401</v>
      </c>
      <c r="E106" s="5">
        <v>41767</v>
      </c>
      <c r="F106" s="6" t="s">
        <v>402</v>
      </c>
      <c r="G106" s="6" t="s">
        <v>403</v>
      </c>
      <c r="H106" s="7"/>
      <c r="I106" s="7"/>
      <c r="J106" s="7"/>
      <c r="K106" s="7"/>
      <c r="L106" s="7"/>
      <c r="M106" s="7"/>
      <c r="N106" s="7"/>
      <c r="O106" s="128">
        <f t="shared" si="31"/>
        <v>0</v>
      </c>
      <c r="P106" s="8"/>
      <c r="Q106" s="8"/>
      <c r="R106" s="8"/>
      <c r="S106" s="129">
        <f t="shared" si="25"/>
        <v>0</v>
      </c>
      <c r="T106" s="9">
        <v>1686.45</v>
      </c>
      <c r="U106" s="9"/>
      <c r="V106" s="9"/>
      <c r="W106" s="9"/>
      <c r="X106" s="9"/>
      <c r="Y106" s="9"/>
      <c r="Z106" s="208">
        <f t="shared" si="29"/>
        <v>1686.45</v>
      </c>
      <c r="AA106" s="212">
        <f t="shared" si="27"/>
        <v>1686.45</v>
      </c>
    </row>
    <row r="107" spans="1:27" s="2" customFormat="1" ht="51">
      <c r="A107" s="34">
        <v>104</v>
      </c>
      <c r="B107" s="3" t="s">
        <v>404</v>
      </c>
      <c r="C107" s="76" t="s">
        <v>59</v>
      </c>
      <c r="D107" s="4" t="s">
        <v>405</v>
      </c>
      <c r="E107" s="5">
        <v>41766</v>
      </c>
      <c r="F107" s="6" t="s">
        <v>406</v>
      </c>
      <c r="G107" s="6" t="s">
        <v>407</v>
      </c>
      <c r="H107" s="7"/>
      <c r="I107" s="7"/>
      <c r="J107" s="7"/>
      <c r="K107" s="7"/>
      <c r="L107" s="7"/>
      <c r="M107" s="7"/>
      <c r="N107" s="7"/>
      <c r="O107" s="128">
        <f t="shared" si="31"/>
        <v>0</v>
      </c>
      <c r="P107" s="8"/>
      <c r="Q107" s="8"/>
      <c r="R107" s="8"/>
      <c r="S107" s="129">
        <f t="shared" si="25"/>
        <v>0</v>
      </c>
      <c r="T107" s="9"/>
      <c r="U107" s="9"/>
      <c r="V107" s="9">
        <v>9245.82</v>
      </c>
      <c r="W107" s="9"/>
      <c r="X107" s="9"/>
      <c r="Y107" s="9"/>
      <c r="Z107" s="208">
        <f t="shared" si="29"/>
        <v>9245.82</v>
      </c>
      <c r="AA107" s="212">
        <f t="shared" si="27"/>
        <v>9245.82</v>
      </c>
    </row>
    <row r="108" spans="1:27" s="2" customFormat="1" ht="25.5">
      <c r="A108" s="34">
        <v>105</v>
      </c>
      <c r="B108" s="3" t="s">
        <v>404</v>
      </c>
      <c r="C108" s="76" t="s">
        <v>59</v>
      </c>
      <c r="D108" s="4" t="s">
        <v>408</v>
      </c>
      <c r="E108" s="5">
        <v>41766</v>
      </c>
      <c r="F108" s="6" t="s">
        <v>409</v>
      </c>
      <c r="G108" s="6" t="s">
        <v>410</v>
      </c>
      <c r="H108" s="7"/>
      <c r="I108" s="7"/>
      <c r="J108" s="7"/>
      <c r="K108" s="7"/>
      <c r="L108" s="7"/>
      <c r="M108" s="7"/>
      <c r="N108" s="7"/>
      <c r="O108" s="128">
        <f t="shared" si="31"/>
        <v>0</v>
      </c>
      <c r="P108" s="8"/>
      <c r="Q108" s="8"/>
      <c r="R108" s="8"/>
      <c r="S108" s="129">
        <f t="shared" si="25"/>
        <v>0</v>
      </c>
      <c r="T108" s="9">
        <v>3174.5</v>
      </c>
      <c r="U108" s="9">
        <v>861.65</v>
      </c>
      <c r="V108" s="9"/>
      <c r="W108" s="9"/>
      <c r="X108" s="9"/>
      <c r="Y108" s="9"/>
      <c r="Z108" s="208">
        <f t="shared" si="29"/>
        <v>4036.15</v>
      </c>
      <c r="AA108" s="212">
        <f t="shared" si="27"/>
        <v>4036.15</v>
      </c>
    </row>
    <row r="109" spans="1:27" s="2" customFormat="1" ht="25.5">
      <c r="A109" s="34">
        <v>106</v>
      </c>
      <c r="B109" s="3" t="s">
        <v>377</v>
      </c>
      <c r="C109" s="76" t="s">
        <v>35</v>
      </c>
      <c r="D109" s="4" t="s">
        <v>412</v>
      </c>
      <c r="E109" s="5">
        <v>41771</v>
      </c>
      <c r="F109" s="6" t="s">
        <v>413</v>
      </c>
      <c r="G109" s="6" t="s">
        <v>414</v>
      </c>
      <c r="H109" s="7"/>
      <c r="I109" s="7"/>
      <c r="J109" s="7"/>
      <c r="K109" s="7"/>
      <c r="L109" s="7"/>
      <c r="M109" s="7"/>
      <c r="N109" s="7"/>
      <c r="O109" s="128">
        <f t="shared" si="31"/>
        <v>0</v>
      </c>
      <c r="P109" s="8"/>
      <c r="Q109" s="8"/>
      <c r="R109" s="8"/>
      <c r="S109" s="129">
        <f t="shared" si="25"/>
        <v>0</v>
      </c>
      <c r="T109" s="9">
        <v>12373.5</v>
      </c>
      <c r="U109" s="9"/>
      <c r="V109" s="9"/>
      <c r="W109" s="9"/>
      <c r="X109" s="9"/>
      <c r="Y109" s="9"/>
      <c r="Z109" s="208">
        <f t="shared" si="29"/>
        <v>12373.5</v>
      </c>
      <c r="AA109" s="212">
        <f t="shared" si="27"/>
        <v>12373.5</v>
      </c>
    </row>
    <row r="110" spans="1:27" s="10" customFormat="1" ht="25.5">
      <c r="A110" s="34">
        <v>107</v>
      </c>
      <c r="B110" s="3" t="s">
        <v>415</v>
      </c>
      <c r="C110" s="18" t="s">
        <v>35</v>
      </c>
      <c r="D110" s="19" t="s">
        <v>416</v>
      </c>
      <c r="E110" s="20">
        <v>41768</v>
      </c>
      <c r="F110" s="21" t="s">
        <v>417</v>
      </c>
      <c r="G110" s="21" t="s">
        <v>418</v>
      </c>
      <c r="H110" s="7"/>
      <c r="I110" s="7"/>
      <c r="J110" s="7"/>
      <c r="K110" s="7"/>
      <c r="L110" s="7"/>
      <c r="M110" s="7"/>
      <c r="N110" s="7"/>
      <c r="O110" s="128">
        <f t="shared" si="31"/>
        <v>0</v>
      </c>
      <c r="P110" s="8"/>
      <c r="Q110" s="8"/>
      <c r="R110" s="8"/>
      <c r="S110" s="129"/>
      <c r="T110" s="9">
        <v>27030</v>
      </c>
      <c r="U110" s="9"/>
      <c r="V110" s="9"/>
      <c r="W110" s="9"/>
      <c r="X110" s="9"/>
      <c r="Y110" s="9"/>
      <c r="Z110" s="208">
        <f t="shared" ref="Z110" si="32">SUM(T110:Y110)</f>
        <v>27030</v>
      </c>
      <c r="AA110" s="212">
        <f t="shared" si="27"/>
        <v>27030</v>
      </c>
    </row>
    <row r="111" spans="1:27" s="10" customFormat="1" ht="25.5">
      <c r="A111" s="34">
        <v>108</v>
      </c>
      <c r="B111" s="3" t="s">
        <v>415</v>
      </c>
      <c r="C111" s="18" t="s">
        <v>35</v>
      </c>
      <c r="D111" s="19" t="s">
        <v>419</v>
      </c>
      <c r="E111" s="20">
        <v>41768</v>
      </c>
      <c r="F111" s="21" t="s">
        <v>420</v>
      </c>
      <c r="G111" s="21" t="s">
        <v>421</v>
      </c>
      <c r="H111" s="7"/>
      <c r="I111" s="7"/>
      <c r="J111" s="7"/>
      <c r="K111" s="7"/>
      <c r="L111" s="7"/>
      <c r="M111" s="7"/>
      <c r="N111" s="7"/>
      <c r="O111" s="128">
        <f t="shared" ref="O111:O116" si="33">SUM(H111:N111)</f>
        <v>0</v>
      </c>
      <c r="P111" s="8"/>
      <c r="Q111" s="8"/>
      <c r="R111" s="8"/>
      <c r="S111" s="129"/>
      <c r="T111" s="9">
        <v>6667</v>
      </c>
      <c r="U111" s="9"/>
      <c r="V111" s="9"/>
      <c r="W111" s="9"/>
      <c r="X111" s="9"/>
      <c r="Y111" s="9"/>
      <c r="Z111" s="208">
        <f t="shared" ref="Z111:Z116" si="34">SUM(T111:Y111)</f>
        <v>6667</v>
      </c>
      <c r="AA111" s="212">
        <f t="shared" si="27"/>
        <v>6667</v>
      </c>
    </row>
    <row r="112" spans="1:27" s="10" customFormat="1" ht="28.5" customHeight="1">
      <c r="A112" s="34">
        <v>109</v>
      </c>
      <c r="B112" s="3" t="s">
        <v>422</v>
      </c>
      <c r="C112" s="76" t="s">
        <v>35</v>
      </c>
      <c r="D112" s="4" t="s">
        <v>424</v>
      </c>
      <c r="E112" s="5">
        <v>41768</v>
      </c>
      <c r="F112" s="6" t="s">
        <v>425</v>
      </c>
      <c r="G112" s="6" t="s">
        <v>426</v>
      </c>
      <c r="H112" s="7"/>
      <c r="I112" s="7"/>
      <c r="J112" s="7"/>
      <c r="K112" s="7"/>
      <c r="L112" s="7"/>
      <c r="M112" s="7"/>
      <c r="N112" s="7"/>
      <c r="O112" s="128">
        <f t="shared" si="33"/>
        <v>0</v>
      </c>
      <c r="P112" s="8"/>
      <c r="Q112" s="8"/>
      <c r="R112" s="8"/>
      <c r="S112" s="129">
        <f t="shared" ref="S112:S116" si="35">SUM(P112:R112)</f>
        <v>0</v>
      </c>
      <c r="T112" s="9">
        <v>19935.009999999998</v>
      </c>
      <c r="U112" s="9"/>
      <c r="V112" s="9"/>
      <c r="W112" s="9"/>
      <c r="X112" s="9"/>
      <c r="Y112" s="9"/>
      <c r="Z112" s="208">
        <f t="shared" si="34"/>
        <v>19935.009999999998</v>
      </c>
      <c r="AA112" s="212">
        <f t="shared" si="27"/>
        <v>19935.009999999998</v>
      </c>
    </row>
    <row r="113" spans="1:27" s="10" customFormat="1" ht="42" customHeight="1">
      <c r="A113" s="34">
        <v>110</v>
      </c>
      <c r="B113" s="3" t="s">
        <v>427</v>
      </c>
      <c r="C113" s="76" t="s">
        <v>27</v>
      </c>
      <c r="D113" s="4" t="s">
        <v>429</v>
      </c>
      <c r="E113" s="5">
        <v>41773</v>
      </c>
      <c r="F113" s="6" t="s">
        <v>379</v>
      </c>
      <c r="G113" s="6" t="s">
        <v>430</v>
      </c>
      <c r="H113" s="7"/>
      <c r="I113" s="7"/>
      <c r="J113" s="7"/>
      <c r="K113" s="7"/>
      <c r="L113" s="7"/>
      <c r="M113" s="7">
        <v>3279.5</v>
      </c>
      <c r="N113" s="7"/>
      <c r="O113" s="128">
        <f t="shared" si="33"/>
        <v>3279.5</v>
      </c>
      <c r="P113" s="8"/>
      <c r="Q113" s="8"/>
      <c r="R113" s="8"/>
      <c r="S113" s="129">
        <f t="shared" si="35"/>
        <v>0</v>
      </c>
      <c r="T113" s="9"/>
      <c r="U113" s="9"/>
      <c r="V113" s="9"/>
      <c r="W113" s="9"/>
      <c r="X113" s="9"/>
      <c r="Y113" s="9"/>
      <c r="Z113" s="208">
        <f t="shared" si="34"/>
        <v>0</v>
      </c>
      <c r="AA113" s="212">
        <f t="shared" si="27"/>
        <v>3279.5</v>
      </c>
    </row>
    <row r="114" spans="1:27" s="2" customFormat="1" ht="25.5">
      <c r="A114" s="34">
        <v>111</v>
      </c>
      <c r="B114" s="3" t="s">
        <v>431</v>
      </c>
      <c r="C114" s="76" t="s">
        <v>82</v>
      </c>
      <c r="D114" s="4" t="s">
        <v>433</v>
      </c>
      <c r="E114" s="5">
        <v>41771</v>
      </c>
      <c r="F114" s="6" t="s">
        <v>434</v>
      </c>
      <c r="G114" s="6" t="s">
        <v>435</v>
      </c>
      <c r="H114" s="7"/>
      <c r="I114" s="7"/>
      <c r="J114" s="7"/>
      <c r="K114" s="7"/>
      <c r="L114" s="7"/>
      <c r="M114" s="7"/>
      <c r="N114" s="7"/>
      <c r="O114" s="128">
        <f t="shared" si="33"/>
        <v>0</v>
      </c>
      <c r="P114" s="8"/>
      <c r="Q114" s="8"/>
      <c r="R114" s="8"/>
      <c r="S114" s="129">
        <f t="shared" si="35"/>
        <v>0</v>
      </c>
      <c r="T114" s="9"/>
      <c r="U114" s="9">
        <v>4598</v>
      </c>
      <c r="V114" s="9"/>
      <c r="W114" s="9"/>
      <c r="X114" s="9"/>
      <c r="Y114" s="9"/>
      <c r="Z114" s="208">
        <f t="shared" si="34"/>
        <v>4598</v>
      </c>
      <c r="AA114" s="212">
        <f t="shared" si="27"/>
        <v>4598</v>
      </c>
    </row>
    <row r="115" spans="1:27" s="2" customFormat="1" ht="25.5">
      <c r="A115" s="34">
        <v>112</v>
      </c>
      <c r="B115" s="3" t="s">
        <v>395</v>
      </c>
      <c r="C115" s="76" t="s">
        <v>28</v>
      </c>
      <c r="D115" s="4" t="s">
        <v>436</v>
      </c>
      <c r="E115" s="5">
        <v>41775</v>
      </c>
      <c r="F115" s="6" t="s">
        <v>353</v>
      </c>
      <c r="G115" s="6" t="s">
        <v>437</v>
      </c>
      <c r="H115" s="7"/>
      <c r="I115" s="7"/>
      <c r="J115" s="7"/>
      <c r="K115" s="7"/>
      <c r="L115" s="7"/>
      <c r="M115" s="7"/>
      <c r="N115" s="7">
        <v>2660</v>
      </c>
      <c r="O115" s="128">
        <f t="shared" si="33"/>
        <v>2660</v>
      </c>
      <c r="P115" s="8"/>
      <c r="Q115" s="8"/>
      <c r="R115" s="8"/>
      <c r="S115" s="129">
        <f t="shared" si="35"/>
        <v>0</v>
      </c>
      <c r="T115" s="9"/>
      <c r="U115" s="9"/>
      <c r="V115" s="9"/>
      <c r="W115" s="9"/>
      <c r="X115" s="9"/>
      <c r="Y115" s="9"/>
      <c r="Z115" s="208">
        <f t="shared" si="34"/>
        <v>0</v>
      </c>
      <c r="AA115" s="212">
        <f t="shared" si="27"/>
        <v>2660</v>
      </c>
    </row>
    <row r="116" spans="1:27" s="2" customFormat="1" ht="25.5">
      <c r="A116" s="34">
        <v>113</v>
      </c>
      <c r="B116" s="3" t="s">
        <v>438</v>
      </c>
      <c r="C116" s="76" t="s">
        <v>30</v>
      </c>
      <c r="D116" s="4" t="s">
        <v>439</v>
      </c>
      <c r="E116" s="5">
        <v>41778</v>
      </c>
      <c r="F116" s="6" t="s">
        <v>383</v>
      </c>
      <c r="G116" s="6" t="s">
        <v>440</v>
      </c>
      <c r="H116" s="7"/>
      <c r="I116" s="7"/>
      <c r="J116" s="7"/>
      <c r="K116" s="7">
        <v>1300</v>
      </c>
      <c r="L116" s="7"/>
      <c r="M116" s="7"/>
      <c r="N116" s="7"/>
      <c r="O116" s="128">
        <f t="shared" si="33"/>
        <v>1300</v>
      </c>
      <c r="P116" s="8"/>
      <c r="Q116" s="8"/>
      <c r="R116" s="8"/>
      <c r="S116" s="129">
        <f t="shared" si="35"/>
        <v>0</v>
      </c>
      <c r="T116" s="9"/>
      <c r="U116" s="9"/>
      <c r="V116" s="9"/>
      <c r="W116" s="9"/>
      <c r="X116" s="9"/>
      <c r="Y116" s="9"/>
      <c r="Z116" s="208">
        <f t="shared" si="34"/>
        <v>0</v>
      </c>
      <c r="AA116" s="212">
        <f t="shared" si="27"/>
        <v>1300</v>
      </c>
    </row>
    <row r="117" spans="1:27" s="2" customFormat="1" ht="25.5">
      <c r="A117" s="34">
        <v>114</v>
      </c>
      <c r="B117" s="3" t="s">
        <v>432</v>
      </c>
      <c r="C117" s="76" t="s">
        <v>82</v>
      </c>
      <c r="D117" s="4" t="s">
        <v>441</v>
      </c>
      <c r="E117" s="5">
        <v>41771</v>
      </c>
      <c r="F117" s="6" t="s">
        <v>106</v>
      </c>
      <c r="G117" s="6" t="s">
        <v>442</v>
      </c>
      <c r="H117" s="7"/>
      <c r="I117" s="7"/>
      <c r="J117" s="7"/>
      <c r="K117" s="7"/>
      <c r="L117" s="7"/>
      <c r="M117" s="7"/>
      <c r="N117" s="7"/>
      <c r="O117" s="128">
        <f t="shared" ref="O117" si="36">SUM(H117:N117)</f>
        <v>0</v>
      </c>
      <c r="P117" s="12"/>
      <c r="Q117" s="12"/>
      <c r="R117" s="12"/>
      <c r="S117" s="130"/>
      <c r="T117" s="13"/>
      <c r="U117" s="9">
        <v>5793.28</v>
      </c>
      <c r="V117" s="13"/>
      <c r="W117" s="13"/>
      <c r="X117" s="13"/>
      <c r="Y117" s="13"/>
      <c r="Z117" s="208">
        <f t="shared" ref="Z117:Z145" si="37">SUM(T117:Y117)</f>
        <v>5793.28</v>
      </c>
      <c r="AA117" s="212">
        <f t="shared" si="27"/>
        <v>5793.28</v>
      </c>
    </row>
    <row r="118" spans="1:27" s="2" customFormat="1" ht="25.5">
      <c r="A118" s="34">
        <v>115</v>
      </c>
      <c r="B118" s="3" t="s">
        <v>381</v>
      </c>
      <c r="C118" s="11" t="s">
        <v>30</v>
      </c>
      <c r="D118" s="4" t="s">
        <v>443</v>
      </c>
      <c r="E118" s="5">
        <v>41719</v>
      </c>
      <c r="F118" s="6" t="s">
        <v>49</v>
      </c>
      <c r="G118" s="6" t="s">
        <v>444</v>
      </c>
      <c r="H118" s="7"/>
      <c r="I118" s="7">
        <v>254.25</v>
      </c>
      <c r="J118" s="7"/>
      <c r="K118" s="7"/>
      <c r="L118" s="7"/>
      <c r="M118" s="7"/>
      <c r="N118" s="7"/>
      <c r="O118" s="128">
        <f t="shared" ref="O118:O151" si="38">SUM(H118:N118)</f>
        <v>254.25</v>
      </c>
      <c r="P118" s="8"/>
      <c r="Q118" s="8"/>
      <c r="R118" s="8"/>
      <c r="S118" s="129">
        <f t="shared" ref="S118:S131" si="39">SUM(P118:R118)</f>
        <v>0</v>
      </c>
      <c r="T118" s="9"/>
      <c r="U118" s="9"/>
      <c r="V118" s="9"/>
      <c r="W118" s="9"/>
      <c r="X118" s="9"/>
      <c r="Y118" s="9"/>
      <c r="Z118" s="208">
        <f t="shared" si="37"/>
        <v>0</v>
      </c>
      <c r="AA118" s="212">
        <f t="shared" si="27"/>
        <v>254.25</v>
      </c>
    </row>
    <row r="119" spans="1:27" s="2" customFormat="1" ht="38.25">
      <c r="A119" s="34">
        <v>116</v>
      </c>
      <c r="B119" s="3" t="s">
        <v>381</v>
      </c>
      <c r="C119" s="11" t="s">
        <v>30</v>
      </c>
      <c r="D119" s="4" t="s">
        <v>445</v>
      </c>
      <c r="E119" s="5">
        <v>41719</v>
      </c>
      <c r="F119" s="6" t="s">
        <v>46</v>
      </c>
      <c r="G119" s="6" t="s">
        <v>446</v>
      </c>
      <c r="H119" s="7"/>
      <c r="I119" s="7">
        <v>254.25</v>
      </c>
      <c r="J119" s="7"/>
      <c r="K119" s="7"/>
      <c r="L119" s="7"/>
      <c r="M119" s="7"/>
      <c r="N119" s="7"/>
      <c r="O119" s="128">
        <f t="shared" si="38"/>
        <v>254.25</v>
      </c>
      <c r="P119" s="8"/>
      <c r="Q119" s="8"/>
      <c r="R119" s="8"/>
      <c r="S119" s="129">
        <f t="shared" si="39"/>
        <v>0</v>
      </c>
      <c r="T119" s="9"/>
      <c r="U119" s="9"/>
      <c r="V119" s="9"/>
      <c r="W119" s="9"/>
      <c r="X119" s="9"/>
      <c r="Y119" s="9"/>
      <c r="Z119" s="208">
        <f t="shared" si="37"/>
        <v>0</v>
      </c>
      <c r="AA119" s="212">
        <f t="shared" si="27"/>
        <v>254.25</v>
      </c>
    </row>
    <row r="120" spans="1:27" s="2" customFormat="1" ht="29.25" customHeight="1">
      <c r="A120" s="34">
        <v>117</v>
      </c>
      <c r="B120" s="3" t="s">
        <v>423</v>
      </c>
      <c r="C120" s="76" t="s">
        <v>30</v>
      </c>
      <c r="D120" s="4" t="s">
        <v>447</v>
      </c>
      <c r="E120" s="5">
        <v>41751</v>
      </c>
      <c r="F120" s="6" t="s">
        <v>52</v>
      </c>
      <c r="G120" s="6" t="s">
        <v>448</v>
      </c>
      <c r="H120" s="7"/>
      <c r="I120" s="7">
        <v>99.75</v>
      </c>
      <c r="J120" s="7"/>
      <c r="K120" s="7"/>
      <c r="L120" s="7"/>
      <c r="M120" s="7"/>
      <c r="N120" s="7"/>
      <c r="O120" s="128">
        <f t="shared" si="38"/>
        <v>99.75</v>
      </c>
      <c r="P120" s="8"/>
      <c r="Q120" s="8"/>
      <c r="R120" s="8"/>
      <c r="S120" s="129">
        <f t="shared" si="39"/>
        <v>0</v>
      </c>
      <c r="T120" s="9"/>
      <c r="U120" s="9"/>
      <c r="V120" s="9"/>
      <c r="W120" s="9"/>
      <c r="X120" s="9"/>
      <c r="Y120" s="9"/>
      <c r="Z120" s="208">
        <f t="shared" si="37"/>
        <v>0</v>
      </c>
      <c r="AA120" s="212">
        <f t="shared" si="27"/>
        <v>99.75</v>
      </c>
    </row>
    <row r="121" spans="1:27" s="2" customFormat="1" ht="25.5">
      <c r="A121" s="34">
        <v>118</v>
      </c>
      <c r="B121" s="3" t="s">
        <v>390</v>
      </c>
      <c r="C121" s="76" t="s">
        <v>450</v>
      </c>
      <c r="D121" s="4" t="s">
        <v>451</v>
      </c>
      <c r="E121" s="5">
        <v>41775</v>
      </c>
      <c r="F121" s="6" t="s">
        <v>121</v>
      </c>
      <c r="G121" s="6" t="s">
        <v>452</v>
      </c>
      <c r="H121" s="7">
        <v>4793</v>
      </c>
      <c r="I121" s="7"/>
      <c r="J121" s="7"/>
      <c r="K121" s="7"/>
      <c r="L121" s="7"/>
      <c r="M121" s="7"/>
      <c r="N121" s="7"/>
      <c r="O121" s="128">
        <f t="shared" si="38"/>
        <v>4793</v>
      </c>
      <c r="P121" s="8"/>
      <c r="Q121" s="8"/>
      <c r="R121" s="8"/>
      <c r="S121" s="129">
        <f t="shared" si="39"/>
        <v>0</v>
      </c>
      <c r="T121" s="9"/>
      <c r="U121" s="9">
        <v>3172.5</v>
      </c>
      <c r="V121" s="9"/>
      <c r="W121" s="9"/>
      <c r="X121" s="9"/>
      <c r="Y121" s="9"/>
      <c r="Z121" s="208">
        <f t="shared" si="37"/>
        <v>3172.5</v>
      </c>
      <c r="AA121" s="212">
        <f t="shared" si="27"/>
        <v>7965.5</v>
      </c>
    </row>
    <row r="122" spans="1:27" s="2" customFormat="1" ht="25.5">
      <c r="A122" s="34">
        <v>119</v>
      </c>
      <c r="B122" s="3" t="s">
        <v>390</v>
      </c>
      <c r="C122" s="76" t="s">
        <v>450</v>
      </c>
      <c r="D122" s="4" t="s">
        <v>454</v>
      </c>
      <c r="E122" s="5">
        <v>41775</v>
      </c>
      <c r="F122" s="6" t="s">
        <v>455</v>
      </c>
      <c r="G122" s="6" t="s">
        <v>456</v>
      </c>
      <c r="H122" s="7">
        <v>693.24</v>
      </c>
      <c r="I122" s="7"/>
      <c r="J122" s="7"/>
      <c r="K122" s="7"/>
      <c r="L122" s="7"/>
      <c r="M122" s="7"/>
      <c r="N122" s="7"/>
      <c r="O122" s="128">
        <f t="shared" si="38"/>
        <v>693.24</v>
      </c>
      <c r="P122" s="8"/>
      <c r="Q122" s="8"/>
      <c r="R122" s="8"/>
      <c r="S122" s="129">
        <f t="shared" si="39"/>
        <v>0</v>
      </c>
      <c r="T122" s="9"/>
      <c r="U122" s="9">
        <v>75</v>
      </c>
      <c r="V122" s="9"/>
      <c r="W122" s="9"/>
      <c r="X122" s="9"/>
      <c r="Y122" s="9"/>
      <c r="Z122" s="208">
        <f t="shared" si="37"/>
        <v>75</v>
      </c>
      <c r="AA122" s="212">
        <f t="shared" si="27"/>
        <v>768.24</v>
      </c>
    </row>
    <row r="123" spans="1:27" s="2" customFormat="1" ht="38.25">
      <c r="A123" s="34">
        <v>120</v>
      </c>
      <c r="B123" s="3" t="s">
        <v>390</v>
      </c>
      <c r="C123" s="76" t="s">
        <v>450</v>
      </c>
      <c r="D123" s="4" t="s">
        <v>457</v>
      </c>
      <c r="E123" s="5">
        <v>41775</v>
      </c>
      <c r="F123" s="6" t="s">
        <v>379</v>
      </c>
      <c r="G123" s="6" t="s">
        <v>458</v>
      </c>
      <c r="H123" s="7">
        <v>599.45000000000005</v>
      </c>
      <c r="I123" s="7"/>
      <c r="J123" s="7"/>
      <c r="K123" s="7"/>
      <c r="L123" s="7"/>
      <c r="M123" s="7"/>
      <c r="N123" s="7"/>
      <c r="O123" s="128">
        <f t="shared" si="38"/>
        <v>599.45000000000005</v>
      </c>
      <c r="P123" s="8"/>
      <c r="Q123" s="8"/>
      <c r="R123" s="8"/>
      <c r="S123" s="129">
        <f t="shared" si="39"/>
        <v>0</v>
      </c>
      <c r="T123" s="9"/>
      <c r="U123" s="9">
        <v>295.5</v>
      </c>
      <c r="V123" s="9"/>
      <c r="W123" s="9"/>
      <c r="X123" s="9"/>
      <c r="Y123" s="9"/>
      <c r="Z123" s="208">
        <f t="shared" si="37"/>
        <v>295.5</v>
      </c>
      <c r="AA123" s="212">
        <f t="shared" si="27"/>
        <v>894.95</v>
      </c>
    </row>
    <row r="124" spans="1:27" s="2" customFormat="1" ht="38.25">
      <c r="A124" s="34">
        <v>121</v>
      </c>
      <c r="B124" s="3" t="s">
        <v>459</v>
      </c>
      <c r="C124" s="76" t="s">
        <v>35</v>
      </c>
      <c r="D124" s="4" t="s">
        <v>460</v>
      </c>
      <c r="E124" s="5">
        <v>41782</v>
      </c>
      <c r="F124" s="6" t="s">
        <v>461</v>
      </c>
      <c r="G124" s="6" t="s">
        <v>462</v>
      </c>
      <c r="H124" s="7"/>
      <c r="I124" s="7"/>
      <c r="J124" s="7"/>
      <c r="K124" s="7"/>
      <c r="L124" s="7"/>
      <c r="M124" s="7"/>
      <c r="N124" s="7"/>
      <c r="O124" s="128">
        <f t="shared" si="38"/>
        <v>0</v>
      </c>
      <c r="P124" s="8"/>
      <c r="Q124" s="8"/>
      <c r="R124" s="8"/>
      <c r="S124" s="129">
        <f t="shared" si="39"/>
        <v>0</v>
      </c>
      <c r="T124" s="9">
        <v>42400</v>
      </c>
      <c r="U124" s="9"/>
      <c r="V124" s="9"/>
      <c r="W124" s="9"/>
      <c r="X124" s="9"/>
      <c r="Y124" s="9"/>
      <c r="Z124" s="208">
        <f t="shared" si="37"/>
        <v>42400</v>
      </c>
      <c r="AA124" s="212">
        <f t="shared" si="27"/>
        <v>42400</v>
      </c>
    </row>
    <row r="125" spans="1:27" s="10" customFormat="1" ht="38.25">
      <c r="A125" s="34">
        <v>122</v>
      </c>
      <c r="B125" s="3" t="s">
        <v>411</v>
      </c>
      <c r="C125" s="18" t="s">
        <v>30</v>
      </c>
      <c r="D125" s="19" t="s">
        <v>464</v>
      </c>
      <c r="E125" s="20">
        <v>41779</v>
      </c>
      <c r="F125" s="21" t="s">
        <v>465</v>
      </c>
      <c r="G125" s="21" t="s">
        <v>466</v>
      </c>
      <c r="H125" s="7"/>
      <c r="I125" s="7"/>
      <c r="J125" s="7"/>
      <c r="K125" s="7">
        <v>21607.47</v>
      </c>
      <c r="L125" s="7"/>
      <c r="M125" s="7"/>
      <c r="N125" s="7"/>
      <c r="O125" s="128">
        <f t="shared" si="38"/>
        <v>21607.47</v>
      </c>
      <c r="P125" s="8"/>
      <c r="Q125" s="8"/>
      <c r="R125" s="8"/>
      <c r="S125" s="129">
        <f t="shared" si="39"/>
        <v>0</v>
      </c>
      <c r="T125" s="9"/>
      <c r="U125" s="9"/>
      <c r="V125" s="9"/>
      <c r="W125" s="9"/>
      <c r="X125" s="9"/>
      <c r="Y125" s="9"/>
      <c r="Z125" s="208">
        <f t="shared" si="37"/>
        <v>0</v>
      </c>
      <c r="AA125" s="212">
        <f t="shared" si="27"/>
        <v>21607.47</v>
      </c>
    </row>
    <row r="126" spans="1:27" s="25" customFormat="1" ht="28.5" customHeight="1">
      <c r="A126" s="34">
        <v>123</v>
      </c>
      <c r="B126" s="3" t="s">
        <v>463</v>
      </c>
      <c r="C126" s="76" t="s">
        <v>82</v>
      </c>
      <c r="D126" s="4" t="s">
        <v>467</v>
      </c>
      <c r="E126" s="5">
        <v>41788</v>
      </c>
      <c r="F126" s="6" t="s">
        <v>232</v>
      </c>
      <c r="G126" s="6" t="s">
        <v>468</v>
      </c>
      <c r="H126" s="22"/>
      <c r="I126" s="22"/>
      <c r="J126" s="22"/>
      <c r="K126" s="22"/>
      <c r="L126" s="22"/>
      <c r="M126" s="22"/>
      <c r="N126" s="22"/>
      <c r="O126" s="131">
        <f t="shared" si="38"/>
        <v>0</v>
      </c>
      <c r="P126" s="23"/>
      <c r="Q126" s="23"/>
      <c r="R126" s="23"/>
      <c r="S126" s="132">
        <f t="shared" si="39"/>
        <v>0</v>
      </c>
      <c r="T126" s="24"/>
      <c r="U126" s="24">
        <v>2900</v>
      </c>
      <c r="V126" s="24"/>
      <c r="W126" s="24"/>
      <c r="X126" s="24"/>
      <c r="Y126" s="24"/>
      <c r="Z126" s="209">
        <f t="shared" si="37"/>
        <v>2900</v>
      </c>
      <c r="AA126" s="213">
        <f t="shared" si="27"/>
        <v>2900</v>
      </c>
    </row>
    <row r="127" spans="1:27" s="25" customFormat="1" ht="38.25">
      <c r="A127" s="34">
        <v>124</v>
      </c>
      <c r="B127" s="3" t="s">
        <v>463</v>
      </c>
      <c r="C127" s="76" t="s">
        <v>82</v>
      </c>
      <c r="D127" s="4" t="s">
        <v>469</v>
      </c>
      <c r="E127" s="5">
        <v>41788</v>
      </c>
      <c r="F127" s="6" t="s">
        <v>260</v>
      </c>
      <c r="G127" s="6" t="s">
        <v>470</v>
      </c>
      <c r="H127" s="22"/>
      <c r="I127" s="22"/>
      <c r="J127" s="22"/>
      <c r="K127" s="22"/>
      <c r="L127" s="22"/>
      <c r="M127" s="22"/>
      <c r="N127" s="22"/>
      <c r="O127" s="131">
        <f t="shared" si="38"/>
        <v>0</v>
      </c>
      <c r="P127" s="23"/>
      <c r="Q127" s="23"/>
      <c r="R127" s="23"/>
      <c r="S127" s="132">
        <f t="shared" si="39"/>
        <v>0</v>
      </c>
      <c r="T127" s="24"/>
      <c r="U127" s="24">
        <v>11848.24</v>
      </c>
      <c r="V127" s="24"/>
      <c r="W127" s="24"/>
      <c r="X127" s="24"/>
      <c r="Y127" s="24"/>
      <c r="Z127" s="209">
        <f t="shared" si="37"/>
        <v>11848.24</v>
      </c>
      <c r="AA127" s="213">
        <f t="shared" si="27"/>
        <v>11848.24</v>
      </c>
    </row>
    <row r="128" spans="1:27" s="2" customFormat="1" ht="25.5">
      <c r="A128" s="34">
        <v>125</v>
      </c>
      <c r="B128" s="3" t="s">
        <v>471</v>
      </c>
      <c r="C128" s="76" t="s">
        <v>30</v>
      </c>
      <c r="D128" s="4" t="s">
        <v>473</v>
      </c>
      <c r="E128" s="5">
        <v>41773</v>
      </c>
      <c r="F128" s="6" t="s">
        <v>173</v>
      </c>
      <c r="G128" s="6" t="s">
        <v>474</v>
      </c>
      <c r="H128" s="7"/>
      <c r="I128" s="7">
        <v>99.75</v>
      </c>
      <c r="J128" s="7"/>
      <c r="K128" s="7"/>
      <c r="L128" s="7"/>
      <c r="M128" s="7"/>
      <c r="N128" s="7"/>
      <c r="O128" s="128">
        <f t="shared" si="38"/>
        <v>99.75</v>
      </c>
      <c r="P128" s="8"/>
      <c r="Q128" s="8"/>
      <c r="R128" s="8"/>
      <c r="S128" s="129">
        <f t="shared" si="39"/>
        <v>0</v>
      </c>
      <c r="T128" s="9"/>
      <c r="U128" s="9"/>
      <c r="V128" s="9"/>
      <c r="W128" s="9"/>
      <c r="X128" s="9"/>
      <c r="Y128" s="9"/>
      <c r="Z128" s="208">
        <f t="shared" si="37"/>
        <v>0</v>
      </c>
      <c r="AA128" s="212">
        <f t="shared" si="27"/>
        <v>99.75</v>
      </c>
    </row>
    <row r="129" spans="1:27" s="2" customFormat="1" ht="25.5">
      <c r="A129" s="34">
        <v>126</v>
      </c>
      <c r="B129" s="3" t="s">
        <v>472</v>
      </c>
      <c r="C129" s="76" t="s">
        <v>30</v>
      </c>
      <c r="D129" s="4" t="s">
        <v>476</v>
      </c>
      <c r="E129" s="5">
        <v>41778</v>
      </c>
      <c r="F129" s="6" t="s">
        <v>173</v>
      </c>
      <c r="G129" s="6" t="s">
        <v>477</v>
      </c>
      <c r="H129" s="7"/>
      <c r="I129" s="7">
        <v>99.74</v>
      </c>
      <c r="J129" s="7"/>
      <c r="K129" s="7"/>
      <c r="L129" s="7"/>
      <c r="M129" s="7"/>
      <c r="N129" s="7"/>
      <c r="O129" s="128">
        <f t="shared" si="38"/>
        <v>99.74</v>
      </c>
      <c r="P129" s="8"/>
      <c r="Q129" s="8"/>
      <c r="R129" s="8"/>
      <c r="S129" s="129">
        <f t="shared" si="39"/>
        <v>0</v>
      </c>
      <c r="T129" s="9"/>
      <c r="U129" s="9"/>
      <c r="V129" s="9"/>
      <c r="W129" s="9"/>
      <c r="X129" s="9"/>
      <c r="Y129" s="9"/>
      <c r="Z129" s="208">
        <f t="shared" si="37"/>
        <v>0</v>
      </c>
      <c r="AA129" s="212">
        <f t="shared" si="27"/>
        <v>99.74</v>
      </c>
    </row>
    <row r="130" spans="1:27" s="2" customFormat="1" ht="25.5">
      <c r="A130" s="34">
        <v>127</v>
      </c>
      <c r="B130" s="3" t="s">
        <v>478</v>
      </c>
      <c r="C130" s="76" t="s">
        <v>30</v>
      </c>
      <c r="D130" s="4" t="s">
        <v>479</v>
      </c>
      <c r="E130" s="5">
        <v>41759</v>
      </c>
      <c r="F130" s="6" t="s">
        <v>46</v>
      </c>
      <c r="G130" s="6" t="s">
        <v>480</v>
      </c>
      <c r="H130" s="7"/>
      <c r="I130" s="7">
        <v>237.75</v>
      </c>
      <c r="J130" s="7"/>
      <c r="K130" s="7"/>
      <c r="L130" s="7"/>
      <c r="M130" s="7"/>
      <c r="N130" s="7"/>
      <c r="O130" s="128">
        <f t="shared" si="38"/>
        <v>237.75</v>
      </c>
      <c r="P130" s="8"/>
      <c r="Q130" s="8"/>
      <c r="R130" s="8"/>
      <c r="S130" s="129">
        <f t="shared" si="39"/>
        <v>0</v>
      </c>
      <c r="T130" s="9"/>
      <c r="U130" s="9"/>
      <c r="V130" s="9"/>
      <c r="W130" s="9"/>
      <c r="X130" s="9"/>
      <c r="Y130" s="9"/>
      <c r="Z130" s="208">
        <f t="shared" si="37"/>
        <v>0</v>
      </c>
      <c r="AA130" s="212">
        <f t="shared" si="27"/>
        <v>237.75</v>
      </c>
    </row>
    <row r="131" spans="1:27" s="2" customFormat="1" ht="25.5">
      <c r="A131" s="34">
        <v>128</v>
      </c>
      <c r="B131" s="3" t="s">
        <v>478</v>
      </c>
      <c r="C131" s="76" t="s">
        <v>30</v>
      </c>
      <c r="D131" s="4" t="s">
        <v>481</v>
      </c>
      <c r="E131" s="5">
        <v>41759</v>
      </c>
      <c r="F131" s="6" t="s">
        <v>49</v>
      </c>
      <c r="G131" s="6" t="s">
        <v>482</v>
      </c>
      <c r="H131" s="7"/>
      <c r="I131" s="7">
        <v>226</v>
      </c>
      <c r="J131" s="7"/>
      <c r="K131" s="7"/>
      <c r="L131" s="7"/>
      <c r="M131" s="7"/>
      <c r="N131" s="7"/>
      <c r="O131" s="128">
        <f t="shared" si="38"/>
        <v>226</v>
      </c>
      <c r="P131" s="8"/>
      <c r="Q131" s="8"/>
      <c r="R131" s="8"/>
      <c r="S131" s="129">
        <f t="shared" si="39"/>
        <v>0</v>
      </c>
      <c r="T131" s="9"/>
      <c r="U131" s="9"/>
      <c r="V131" s="9"/>
      <c r="W131" s="9"/>
      <c r="X131" s="9"/>
      <c r="Y131" s="9"/>
      <c r="Z131" s="208">
        <f t="shared" si="37"/>
        <v>0</v>
      </c>
      <c r="AA131" s="212">
        <f t="shared" si="27"/>
        <v>226</v>
      </c>
    </row>
    <row r="132" spans="1:27" s="2" customFormat="1" ht="25.5">
      <c r="A132" s="34">
        <v>129</v>
      </c>
      <c r="B132" s="26" t="s">
        <v>428</v>
      </c>
      <c r="C132" s="18" t="s">
        <v>59</v>
      </c>
      <c r="D132" s="19" t="s">
        <v>483</v>
      </c>
      <c r="E132" s="20">
        <v>41786</v>
      </c>
      <c r="F132" s="21" t="s">
        <v>484</v>
      </c>
      <c r="G132" s="21" t="s">
        <v>485</v>
      </c>
      <c r="H132" s="7"/>
      <c r="I132" s="7"/>
      <c r="J132" s="7"/>
      <c r="K132" s="7"/>
      <c r="L132" s="7"/>
      <c r="M132" s="7"/>
      <c r="N132" s="7"/>
      <c r="O132" s="128">
        <f t="shared" si="38"/>
        <v>0</v>
      </c>
      <c r="P132" s="8"/>
      <c r="Q132" s="8"/>
      <c r="R132" s="8"/>
      <c r="S132" s="129"/>
      <c r="T132" s="9"/>
      <c r="U132" s="9"/>
      <c r="V132" s="9">
        <v>479.6</v>
      </c>
      <c r="W132" s="9"/>
      <c r="X132" s="9"/>
      <c r="Y132" s="9"/>
      <c r="Z132" s="208">
        <f t="shared" si="37"/>
        <v>479.6</v>
      </c>
      <c r="AA132" s="212">
        <f t="shared" si="27"/>
        <v>479.6</v>
      </c>
    </row>
    <row r="133" spans="1:27" s="2" customFormat="1" ht="25.5">
      <c r="A133" s="34">
        <v>130</v>
      </c>
      <c r="B133" s="3" t="s">
        <v>400</v>
      </c>
      <c r="C133" s="76" t="s">
        <v>59</v>
      </c>
      <c r="D133" s="4" t="s">
        <v>486</v>
      </c>
      <c r="E133" s="20">
        <v>41789</v>
      </c>
      <c r="F133" s="21" t="s">
        <v>455</v>
      </c>
      <c r="G133" s="21" t="s">
        <v>487</v>
      </c>
      <c r="H133" s="7"/>
      <c r="I133" s="7"/>
      <c r="J133" s="7"/>
      <c r="K133" s="7"/>
      <c r="L133" s="7"/>
      <c r="M133" s="7"/>
      <c r="N133" s="7"/>
      <c r="O133" s="128">
        <f t="shared" si="38"/>
        <v>0</v>
      </c>
      <c r="P133" s="8"/>
      <c r="Q133" s="8"/>
      <c r="R133" s="8"/>
      <c r="S133" s="129"/>
      <c r="T133" s="9"/>
      <c r="U133" s="9"/>
      <c r="V133" s="9">
        <v>100</v>
      </c>
      <c r="W133" s="9"/>
      <c r="X133" s="9"/>
      <c r="Y133" s="9"/>
      <c r="Z133" s="208">
        <f t="shared" si="37"/>
        <v>100</v>
      </c>
      <c r="AA133" s="212">
        <f t="shared" si="27"/>
        <v>100</v>
      </c>
    </row>
    <row r="134" spans="1:27" s="2" customFormat="1" ht="38.25">
      <c r="A134" s="34">
        <v>131</v>
      </c>
      <c r="B134" s="3" t="s">
        <v>400</v>
      </c>
      <c r="C134" s="76" t="s">
        <v>59</v>
      </c>
      <c r="D134" s="4" t="s">
        <v>488</v>
      </c>
      <c r="E134" s="20">
        <v>41789</v>
      </c>
      <c r="F134" s="21" t="s">
        <v>121</v>
      </c>
      <c r="G134" s="21" t="s">
        <v>489</v>
      </c>
      <c r="H134" s="7">
        <v>3195.15</v>
      </c>
      <c r="I134" s="7"/>
      <c r="J134" s="7"/>
      <c r="K134" s="7"/>
      <c r="L134" s="7"/>
      <c r="M134" s="7"/>
      <c r="N134" s="7"/>
      <c r="O134" s="128">
        <f t="shared" si="38"/>
        <v>3195.15</v>
      </c>
      <c r="P134" s="8"/>
      <c r="Q134" s="8"/>
      <c r="R134" s="8"/>
      <c r="S134" s="129"/>
      <c r="T134" s="9">
        <f>345</f>
        <v>345</v>
      </c>
      <c r="U134" s="9">
        <f>222.5+575+345+21.5+102.5</f>
        <v>1266.5</v>
      </c>
      <c r="V134" s="9">
        <f>28.4+840+16.8+25+323.2+33.75+1185.5+296.25+510.6+288.8+1.8</f>
        <v>3550.1</v>
      </c>
      <c r="W134" s="9"/>
      <c r="X134" s="9"/>
      <c r="Y134" s="9"/>
      <c r="Z134" s="208">
        <f t="shared" si="37"/>
        <v>5161.6000000000004</v>
      </c>
      <c r="AA134" s="212">
        <f t="shared" si="27"/>
        <v>8356.75</v>
      </c>
    </row>
    <row r="135" spans="1:27" s="2" customFormat="1" ht="28.5" customHeight="1">
      <c r="A135" s="34">
        <v>132</v>
      </c>
      <c r="B135" s="3" t="s">
        <v>400</v>
      </c>
      <c r="C135" s="76" t="s">
        <v>59</v>
      </c>
      <c r="D135" s="4" t="s">
        <v>490</v>
      </c>
      <c r="E135" s="20">
        <v>41789</v>
      </c>
      <c r="F135" s="21" t="s">
        <v>379</v>
      </c>
      <c r="G135" s="21" t="s">
        <v>491</v>
      </c>
      <c r="H135" s="7">
        <v>1100</v>
      </c>
      <c r="I135" s="7"/>
      <c r="J135" s="7"/>
      <c r="K135" s="7"/>
      <c r="L135" s="7"/>
      <c r="M135" s="7"/>
      <c r="N135" s="7"/>
      <c r="O135" s="128">
        <f t="shared" si="38"/>
        <v>1100</v>
      </c>
      <c r="P135" s="8"/>
      <c r="Q135" s="8"/>
      <c r="R135" s="8"/>
      <c r="S135" s="129"/>
      <c r="T135" s="9"/>
      <c r="U135" s="9"/>
      <c r="V135" s="9">
        <f>1100+180</f>
        <v>1280</v>
      </c>
      <c r="W135" s="9"/>
      <c r="X135" s="9"/>
      <c r="Y135" s="9"/>
      <c r="Z135" s="208">
        <f t="shared" si="37"/>
        <v>1280</v>
      </c>
      <c r="AA135" s="212">
        <f t="shared" si="27"/>
        <v>2380</v>
      </c>
    </row>
    <row r="136" spans="1:27" s="2" customFormat="1" ht="25.5">
      <c r="A136" s="34">
        <v>133</v>
      </c>
      <c r="B136" s="3" t="s">
        <v>400</v>
      </c>
      <c r="C136" s="76" t="s">
        <v>59</v>
      </c>
      <c r="D136" s="4" t="s">
        <v>492</v>
      </c>
      <c r="E136" s="20">
        <v>41789</v>
      </c>
      <c r="F136" s="21" t="s">
        <v>493</v>
      </c>
      <c r="G136" s="21" t="s">
        <v>494</v>
      </c>
      <c r="H136" s="7"/>
      <c r="I136" s="7"/>
      <c r="J136" s="7"/>
      <c r="K136" s="7"/>
      <c r="L136" s="7"/>
      <c r="M136" s="7"/>
      <c r="N136" s="7"/>
      <c r="O136" s="128">
        <f t="shared" si="38"/>
        <v>0</v>
      </c>
      <c r="P136" s="8"/>
      <c r="Q136" s="8"/>
      <c r="R136" s="8"/>
      <c r="S136" s="129"/>
      <c r="T136" s="9">
        <f>294.75+7.5</f>
        <v>302.25</v>
      </c>
      <c r="U136" s="9"/>
      <c r="V136" s="9">
        <v>236.95</v>
      </c>
      <c r="W136" s="9"/>
      <c r="X136" s="9"/>
      <c r="Y136" s="9"/>
      <c r="Z136" s="208">
        <f t="shared" si="37"/>
        <v>539.20000000000005</v>
      </c>
      <c r="AA136" s="212">
        <f t="shared" si="27"/>
        <v>539.20000000000005</v>
      </c>
    </row>
    <row r="137" spans="1:27" s="2" customFormat="1" ht="39" customHeight="1">
      <c r="A137" s="34">
        <v>134</v>
      </c>
      <c r="B137" s="3" t="s">
        <v>475</v>
      </c>
      <c r="C137" s="76" t="s">
        <v>28</v>
      </c>
      <c r="D137" s="4" t="s">
        <v>496</v>
      </c>
      <c r="E137" s="5">
        <v>41789</v>
      </c>
      <c r="F137" s="21" t="s">
        <v>497</v>
      </c>
      <c r="G137" s="21" t="s">
        <v>498</v>
      </c>
      <c r="H137" s="7"/>
      <c r="I137" s="7"/>
      <c r="J137" s="7"/>
      <c r="K137" s="7"/>
      <c r="L137" s="7"/>
      <c r="M137" s="7"/>
      <c r="N137" s="7">
        <v>2500</v>
      </c>
      <c r="O137" s="128">
        <f t="shared" si="38"/>
        <v>2500</v>
      </c>
      <c r="P137" s="8"/>
      <c r="Q137" s="8"/>
      <c r="R137" s="8"/>
      <c r="S137" s="129"/>
      <c r="T137" s="9"/>
      <c r="U137" s="9"/>
      <c r="V137" s="9"/>
      <c r="W137" s="9"/>
      <c r="X137" s="9"/>
      <c r="Y137" s="9"/>
      <c r="Z137" s="208">
        <f t="shared" si="37"/>
        <v>0</v>
      </c>
      <c r="AA137" s="212">
        <f t="shared" si="27"/>
        <v>2500</v>
      </c>
    </row>
    <row r="138" spans="1:27" s="2" customFormat="1" ht="25.5">
      <c r="A138" s="34">
        <v>135</v>
      </c>
      <c r="B138" s="3" t="s">
        <v>475</v>
      </c>
      <c r="C138" s="76" t="s">
        <v>28</v>
      </c>
      <c r="D138" s="4" t="s">
        <v>499</v>
      </c>
      <c r="E138" s="5">
        <v>41789</v>
      </c>
      <c r="F138" s="21" t="s">
        <v>500</v>
      </c>
      <c r="G138" s="21" t="s">
        <v>501</v>
      </c>
      <c r="H138" s="7"/>
      <c r="I138" s="7"/>
      <c r="J138" s="7"/>
      <c r="K138" s="7"/>
      <c r="L138" s="7"/>
      <c r="M138" s="7"/>
      <c r="N138" s="7">
        <v>760</v>
      </c>
      <c r="O138" s="128">
        <f t="shared" si="38"/>
        <v>760</v>
      </c>
      <c r="P138" s="8"/>
      <c r="Q138" s="8"/>
      <c r="R138" s="8"/>
      <c r="S138" s="129"/>
      <c r="T138" s="9"/>
      <c r="U138" s="9"/>
      <c r="V138" s="9"/>
      <c r="W138" s="9"/>
      <c r="X138" s="9"/>
      <c r="Y138" s="9"/>
      <c r="Z138" s="208">
        <f t="shared" si="37"/>
        <v>0</v>
      </c>
      <c r="AA138" s="212">
        <f t="shared" si="27"/>
        <v>760</v>
      </c>
    </row>
    <row r="139" spans="1:27" s="2" customFormat="1" ht="25.5">
      <c r="A139" s="34">
        <v>136</v>
      </c>
      <c r="B139" s="3" t="s">
        <v>502</v>
      </c>
      <c r="C139" s="76" t="s">
        <v>59</v>
      </c>
      <c r="D139" s="4" t="s">
        <v>503</v>
      </c>
      <c r="E139" s="5">
        <v>41787</v>
      </c>
      <c r="F139" s="21" t="s">
        <v>504</v>
      </c>
      <c r="G139" s="21" t="s">
        <v>505</v>
      </c>
      <c r="H139" s="7"/>
      <c r="I139" s="7"/>
      <c r="J139" s="7"/>
      <c r="K139" s="7"/>
      <c r="L139" s="7"/>
      <c r="M139" s="7"/>
      <c r="N139" s="7"/>
      <c r="O139" s="128">
        <f t="shared" si="38"/>
        <v>0</v>
      </c>
      <c r="P139" s="8"/>
      <c r="Q139" s="8"/>
      <c r="R139" s="8"/>
      <c r="S139" s="129"/>
      <c r="T139" s="9"/>
      <c r="U139" s="9"/>
      <c r="V139" s="9">
        <v>780</v>
      </c>
      <c r="W139" s="9"/>
      <c r="X139" s="9"/>
      <c r="Y139" s="9"/>
      <c r="Z139" s="208">
        <f t="shared" si="37"/>
        <v>780</v>
      </c>
      <c r="AA139" s="212">
        <f t="shared" si="27"/>
        <v>780</v>
      </c>
    </row>
    <row r="140" spans="1:27" s="2" customFormat="1" ht="28.5" customHeight="1">
      <c r="A140" s="34">
        <v>137</v>
      </c>
      <c r="B140" s="3" t="s">
        <v>502</v>
      </c>
      <c r="C140" s="76" t="s">
        <v>59</v>
      </c>
      <c r="D140" s="4" t="s">
        <v>506</v>
      </c>
      <c r="E140" s="5">
        <v>41787</v>
      </c>
      <c r="F140" s="21" t="s">
        <v>507</v>
      </c>
      <c r="G140" s="21" t="s">
        <v>508</v>
      </c>
      <c r="H140" s="7"/>
      <c r="I140" s="7"/>
      <c r="J140" s="7"/>
      <c r="K140" s="7"/>
      <c r="L140" s="7"/>
      <c r="M140" s="7"/>
      <c r="N140" s="7"/>
      <c r="O140" s="128">
        <f t="shared" si="38"/>
        <v>0</v>
      </c>
      <c r="P140" s="8"/>
      <c r="Q140" s="8"/>
      <c r="R140" s="8"/>
      <c r="S140" s="129"/>
      <c r="T140" s="9"/>
      <c r="U140" s="9"/>
      <c r="V140" s="9">
        <v>1280</v>
      </c>
      <c r="W140" s="9"/>
      <c r="X140" s="9"/>
      <c r="Y140" s="9"/>
      <c r="Z140" s="208">
        <f t="shared" si="37"/>
        <v>1280</v>
      </c>
      <c r="AA140" s="212">
        <f t="shared" si="27"/>
        <v>1280</v>
      </c>
    </row>
    <row r="141" spans="1:27" s="2" customFormat="1" ht="27" customHeight="1">
      <c r="A141" s="34">
        <v>138</v>
      </c>
      <c r="B141" s="3" t="s">
        <v>449</v>
      </c>
      <c r="C141" s="244" t="s">
        <v>509</v>
      </c>
      <c r="D141" s="4" t="s">
        <v>510</v>
      </c>
      <c r="E141" s="5">
        <v>41782</v>
      </c>
      <c r="F141" s="21" t="s">
        <v>511</v>
      </c>
      <c r="G141" s="21" t="s">
        <v>512</v>
      </c>
      <c r="H141" s="7">
        <f>40+900</f>
        <v>940</v>
      </c>
      <c r="I141" s="7"/>
      <c r="J141" s="7"/>
      <c r="K141" s="7"/>
      <c r="L141" s="7"/>
      <c r="M141" s="7"/>
      <c r="N141" s="7"/>
      <c r="O141" s="128">
        <f t="shared" si="38"/>
        <v>940</v>
      </c>
      <c r="P141" s="8"/>
      <c r="Q141" s="8"/>
      <c r="R141" s="8"/>
      <c r="S141" s="129"/>
      <c r="T141" s="9">
        <f>162.5+25+67.5+360+15</f>
        <v>630</v>
      </c>
      <c r="U141" s="9">
        <v>600</v>
      </c>
      <c r="V141" s="9"/>
      <c r="W141" s="9"/>
      <c r="X141" s="9"/>
      <c r="Y141" s="9"/>
      <c r="Z141" s="208">
        <f t="shared" si="37"/>
        <v>1230</v>
      </c>
      <c r="AA141" s="212">
        <f t="shared" si="27"/>
        <v>2170</v>
      </c>
    </row>
    <row r="142" spans="1:27" s="2" customFormat="1" ht="25.5">
      <c r="A142" s="34">
        <v>139</v>
      </c>
      <c r="B142" s="3" t="s">
        <v>449</v>
      </c>
      <c r="C142" s="244"/>
      <c r="D142" s="4" t="s">
        <v>513</v>
      </c>
      <c r="E142" s="5">
        <v>41782</v>
      </c>
      <c r="F142" s="21" t="s">
        <v>514</v>
      </c>
      <c r="G142" s="21" t="s">
        <v>515</v>
      </c>
      <c r="H142" s="7">
        <f>33.9+79.1</f>
        <v>113</v>
      </c>
      <c r="I142" s="7"/>
      <c r="J142" s="7"/>
      <c r="K142" s="7"/>
      <c r="L142" s="7"/>
      <c r="M142" s="7"/>
      <c r="N142" s="7"/>
      <c r="O142" s="128">
        <f t="shared" si="38"/>
        <v>113</v>
      </c>
      <c r="P142" s="8"/>
      <c r="Q142" s="8"/>
      <c r="R142" s="8"/>
      <c r="S142" s="129"/>
      <c r="T142" s="9"/>
      <c r="U142" s="9">
        <v>113</v>
      </c>
      <c r="V142" s="9"/>
      <c r="W142" s="9"/>
      <c r="X142" s="9"/>
      <c r="Y142" s="9"/>
      <c r="Z142" s="208">
        <f t="shared" si="37"/>
        <v>113</v>
      </c>
      <c r="AA142" s="212">
        <f t="shared" si="27"/>
        <v>226</v>
      </c>
    </row>
    <row r="143" spans="1:27" s="2" customFormat="1" ht="25.5" customHeight="1">
      <c r="A143" s="34">
        <v>140</v>
      </c>
      <c r="B143" s="3" t="s">
        <v>449</v>
      </c>
      <c r="C143" s="244"/>
      <c r="D143" s="4" t="s">
        <v>516</v>
      </c>
      <c r="E143" s="5">
        <v>41782</v>
      </c>
      <c r="F143" s="21" t="s">
        <v>379</v>
      </c>
      <c r="G143" s="21" t="s">
        <v>517</v>
      </c>
      <c r="H143" s="7">
        <f>11+87.25+101.5+20</f>
        <v>219.75</v>
      </c>
      <c r="I143" s="7"/>
      <c r="J143" s="7"/>
      <c r="K143" s="7"/>
      <c r="L143" s="7"/>
      <c r="M143" s="7"/>
      <c r="N143" s="7"/>
      <c r="O143" s="128">
        <f t="shared" si="38"/>
        <v>219.75</v>
      </c>
      <c r="P143" s="8"/>
      <c r="Q143" s="8"/>
      <c r="R143" s="8"/>
      <c r="S143" s="129"/>
      <c r="T143" s="9"/>
      <c r="U143" s="9">
        <f>15+15+20.5+72+64+29.5</f>
        <v>216</v>
      </c>
      <c r="V143" s="9"/>
      <c r="W143" s="9"/>
      <c r="X143" s="9"/>
      <c r="Y143" s="9"/>
      <c r="Z143" s="208">
        <f t="shared" si="37"/>
        <v>216</v>
      </c>
      <c r="AA143" s="212">
        <f t="shared" si="27"/>
        <v>435.75</v>
      </c>
    </row>
    <row r="144" spans="1:27" s="2" customFormat="1" ht="29.25" customHeight="1">
      <c r="A144" s="34">
        <v>141</v>
      </c>
      <c r="B144" s="3" t="s">
        <v>449</v>
      </c>
      <c r="C144" s="244"/>
      <c r="D144" s="4" t="s">
        <v>518</v>
      </c>
      <c r="E144" s="5">
        <v>41782</v>
      </c>
      <c r="F144" s="21" t="s">
        <v>519</v>
      </c>
      <c r="G144" s="21" t="s">
        <v>520</v>
      </c>
      <c r="H144" s="7">
        <f>37+33.25+18.5+12.5+26.25+112+97.5+28.5</f>
        <v>365.5</v>
      </c>
      <c r="I144" s="7"/>
      <c r="J144" s="7"/>
      <c r="K144" s="7"/>
      <c r="L144" s="7"/>
      <c r="M144" s="7"/>
      <c r="N144" s="7"/>
      <c r="O144" s="128">
        <f t="shared" si="38"/>
        <v>365.5</v>
      </c>
      <c r="P144" s="8"/>
      <c r="Q144" s="8"/>
      <c r="R144" s="8"/>
      <c r="S144" s="129"/>
      <c r="T144" s="9">
        <f>112+210+280+127.8+187.5+11.7+11.7+4.6+59+9+5.4+6.5+13+30</f>
        <v>1068.2</v>
      </c>
      <c r="U144" s="9">
        <f>13+2147.5</f>
        <v>2160.5</v>
      </c>
      <c r="V144" s="9"/>
      <c r="W144" s="9"/>
      <c r="X144" s="9"/>
      <c r="Y144" s="9"/>
      <c r="Z144" s="208">
        <f t="shared" si="37"/>
        <v>3228.7</v>
      </c>
      <c r="AA144" s="212">
        <f t="shared" si="27"/>
        <v>3594.2</v>
      </c>
    </row>
    <row r="145" spans="1:27" s="2" customFormat="1" ht="38.25">
      <c r="A145" s="34">
        <v>142</v>
      </c>
      <c r="B145" s="3" t="s">
        <v>449</v>
      </c>
      <c r="C145" s="244"/>
      <c r="D145" s="4" t="s">
        <v>522</v>
      </c>
      <c r="E145" s="20">
        <v>41782</v>
      </c>
      <c r="F145" s="21" t="s">
        <v>523</v>
      </c>
      <c r="G145" s="21" t="s">
        <v>524</v>
      </c>
      <c r="H145" s="7">
        <f>77.5+35.9+57.45+1149+156+12+110.4+163.5+10.6</f>
        <v>1772.35</v>
      </c>
      <c r="I145" s="7"/>
      <c r="J145" s="7"/>
      <c r="K145" s="7"/>
      <c r="L145" s="7"/>
      <c r="M145" s="7"/>
      <c r="N145" s="7"/>
      <c r="O145" s="128">
        <f t="shared" si="38"/>
        <v>1772.35</v>
      </c>
      <c r="P145" s="8"/>
      <c r="Q145" s="8"/>
      <c r="R145" s="8"/>
      <c r="S145" s="129"/>
      <c r="T145" s="9">
        <f>304+268.5+366+250+308+210+252+128+476+192+280+300+92.52+51+14.04+28.3+36.5+73.6+82.9</f>
        <v>3713.36</v>
      </c>
      <c r="U145" s="9">
        <f>31+31.4+44.75+55.8+460+427.2+284.8+102.8</f>
        <v>1437.75</v>
      </c>
      <c r="V145" s="9"/>
      <c r="W145" s="9"/>
      <c r="X145" s="9"/>
      <c r="Y145" s="9"/>
      <c r="Z145" s="208">
        <f t="shared" si="37"/>
        <v>5151.1100000000006</v>
      </c>
      <c r="AA145" s="212">
        <f t="shared" si="27"/>
        <v>6923.4600000000009</v>
      </c>
    </row>
    <row r="146" spans="1:27" s="2" customFormat="1" ht="38.25">
      <c r="A146" s="34">
        <v>143</v>
      </c>
      <c r="B146" s="3" t="s">
        <v>351</v>
      </c>
      <c r="C146" s="76" t="s">
        <v>35</v>
      </c>
      <c r="D146" s="4" t="s">
        <v>525</v>
      </c>
      <c r="E146" s="5">
        <v>41789</v>
      </c>
      <c r="F146" s="21" t="s">
        <v>526</v>
      </c>
      <c r="G146" s="21" t="s">
        <v>527</v>
      </c>
      <c r="H146" s="7"/>
      <c r="I146" s="7"/>
      <c r="J146" s="7"/>
      <c r="K146" s="7"/>
      <c r="L146" s="7"/>
      <c r="M146" s="7"/>
      <c r="N146" s="7"/>
      <c r="O146" s="128">
        <f t="shared" si="38"/>
        <v>0</v>
      </c>
      <c r="P146" s="8"/>
      <c r="Q146" s="8"/>
      <c r="R146" s="8"/>
      <c r="S146" s="129"/>
      <c r="T146" s="9">
        <v>10448.56</v>
      </c>
      <c r="U146" s="9"/>
      <c r="V146" s="9"/>
      <c r="W146" s="9"/>
      <c r="X146" s="9"/>
      <c r="Y146" s="9"/>
      <c r="Z146" s="208">
        <f t="shared" ref="Z146:Z151" si="40">SUM(T146:Y146)</f>
        <v>10448.56</v>
      </c>
      <c r="AA146" s="212">
        <f t="shared" si="27"/>
        <v>10448.56</v>
      </c>
    </row>
    <row r="147" spans="1:27" s="2" customFormat="1" ht="25.5">
      <c r="A147" s="34">
        <v>144</v>
      </c>
      <c r="B147" s="3" t="s">
        <v>351</v>
      </c>
      <c r="C147" s="76" t="s">
        <v>35</v>
      </c>
      <c r="D147" s="4" t="s">
        <v>528</v>
      </c>
      <c r="E147" s="5">
        <v>41789</v>
      </c>
      <c r="F147" s="21" t="s">
        <v>529</v>
      </c>
      <c r="G147" s="21" t="s">
        <v>530</v>
      </c>
      <c r="H147" s="7"/>
      <c r="I147" s="7"/>
      <c r="J147" s="7"/>
      <c r="K147" s="7"/>
      <c r="L147" s="7"/>
      <c r="M147" s="7"/>
      <c r="N147" s="7"/>
      <c r="O147" s="128">
        <f t="shared" si="38"/>
        <v>0</v>
      </c>
      <c r="P147" s="8"/>
      <c r="Q147" s="8"/>
      <c r="R147" s="8"/>
      <c r="S147" s="129"/>
      <c r="T147" s="9">
        <v>1950</v>
      </c>
      <c r="U147" s="9"/>
      <c r="V147" s="9"/>
      <c r="W147" s="9"/>
      <c r="X147" s="9"/>
      <c r="Y147" s="9"/>
      <c r="Z147" s="208">
        <f t="shared" si="40"/>
        <v>1950</v>
      </c>
      <c r="AA147" s="212">
        <f t="shared" ref="AA147:AA174" si="41">O147+S147+Z147</f>
        <v>1950</v>
      </c>
    </row>
    <row r="148" spans="1:27" s="2" customFormat="1" ht="25.5">
      <c r="A148" s="34">
        <v>145</v>
      </c>
      <c r="B148" s="3" t="s">
        <v>521</v>
      </c>
      <c r="C148" s="76" t="s">
        <v>82</v>
      </c>
      <c r="D148" s="4" t="s">
        <v>531</v>
      </c>
      <c r="E148" s="5">
        <v>41789</v>
      </c>
      <c r="F148" s="21" t="s">
        <v>106</v>
      </c>
      <c r="G148" s="21" t="s">
        <v>532</v>
      </c>
      <c r="H148" s="7"/>
      <c r="I148" s="7"/>
      <c r="J148" s="7"/>
      <c r="K148" s="7"/>
      <c r="L148" s="7"/>
      <c r="M148" s="7"/>
      <c r="N148" s="7"/>
      <c r="O148" s="128">
        <f t="shared" si="38"/>
        <v>0</v>
      </c>
      <c r="P148" s="8"/>
      <c r="Q148" s="8"/>
      <c r="R148" s="8"/>
      <c r="S148" s="129"/>
      <c r="T148" s="9"/>
      <c r="U148" s="9">
        <v>6145.7</v>
      </c>
      <c r="V148" s="9"/>
      <c r="W148" s="9"/>
      <c r="X148" s="9"/>
      <c r="Y148" s="9"/>
      <c r="Z148" s="208">
        <f t="shared" si="40"/>
        <v>6145.7</v>
      </c>
      <c r="AA148" s="212">
        <f t="shared" si="41"/>
        <v>6145.7</v>
      </c>
    </row>
    <row r="149" spans="1:27" s="2" customFormat="1" ht="25.5">
      <c r="A149" s="34">
        <v>146</v>
      </c>
      <c r="B149" s="3" t="s">
        <v>533</v>
      </c>
      <c r="C149" s="76" t="s">
        <v>28</v>
      </c>
      <c r="D149" s="4" t="s">
        <v>534</v>
      </c>
      <c r="E149" s="20">
        <v>41789</v>
      </c>
      <c r="F149" s="21" t="s">
        <v>535</v>
      </c>
      <c r="G149" s="21" t="s">
        <v>536</v>
      </c>
      <c r="H149" s="7"/>
      <c r="I149" s="7"/>
      <c r="J149" s="7"/>
      <c r="K149" s="7"/>
      <c r="L149" s="7"/>
      <c r="M149" s="7"/>
      <c r="N149" s="7">
        <v>420</v>
      </c>
      <c r="O149" s="128">
        <f t="shared" si="38"/>
        <v>420</v>
      </c>
      <c r="P149" s="8"/>
      <c r="Q149" s="8"/>
      <c r="R149" s="8"/>
      <c r="S149" s="129"/>
      <c r="T149" s="9"/>
      <c r="U149" s="9"/>
      <c r="V149" s="9"/>
      <c r="W149" s="9"/>
      <c r="X149" s="9"/>
      <c r="Y149" s="9"/>
      <c r="Z149" s="208">
        <f t="shared" si="40"/>
        <v>0</v>
      </c>
      <c r="AA149" s="212">
        <f t="shared" si="41"/>
        <v>420</v>
      </c>
    </row>
    <row r="150" spans="1:27" s="2" customFormat="1" ht="38.25">
      <c r="A150" s="34">
        <v>147</v>
      </c>
      <c r="B150" s="3" t="s">
        <v>533</v>
      </c>
      <c r="C150" s="76" t="s">
        <v>28</v>
      </c>
      <c r="D150" s="4" t="s">
        <v>537</v>
      </c>
      <c r="E150" s="20">
        <v>41789</v>
      </c>
      <c r="F150" s="21" t="s">
        <v>538</v>
      </c>
      <c r="G150" s="21" t="s">
        <v>539</v>
      </c>
      <c r="H150" s="7"/>
      <c r="I150" s="7"/>
      <c r="J150" s="7"/>
      <c r="K150" s="7"/>
      <c r="L150" s="7"/>
      <c r="M150" s="7"/>
      <c r="N150" s="7">
        <v>15558</v>
      </c>
      <c r="O150" s="128">
        <f t="shared" si="38"/>
        <v>15558</v>
      </c>
      <c r="P150" s="8"/>
      <c r="Q150" s="8"/>
      <c r="R150" s="8"/>
      <c r="S150" s="129"/>
      <c r="T150" s="9"/>
      <c r="U150" s="9"/>
      <c r="V150" s="9"/>
      <c r="W150" s="9"/>
      <c r="X150" s="9"/>
      <c r="Y150" s="9"/>
      <c r="Z150" s="208">
        <f t="shared" si="40"/>
        <v>0</v>
      </c>
      <c r="AA150" s="212">
        <f t="shared" si="41"/>
        <v>15558</v>
      </c>
    </row>
    <row r="151" spans="1:27" s="2" customFormat="1" ht="38.25">
      <c r="A151" s="34">
        <v>148</v>
      </c>
      <c r="B151" s="3" t="s">
        <v>453</v>
      </c>
      <c r="C151" s="76" t="s">
        <v>509</v>
      </c>
      <c r="D151" s="4" t="s">
        <v>540</v>
      </c>
      <c r="E151" s="20">
        <v>41789</v>
      </c>
      <c r="F151" s="21" t="s">
        <v>276</v>
      </c>
      <c r="G151" s="21" t="s">
        <v>541</v>
      </c>
      <c r="H151" s="7">
        <f>2271.65+538.51+1700</f>
        <v>4510.16</v>
      </c>
      <c r="I151" s="7"/>
      <c r="J151" s="7"/>
      <c r="K151" s="7"/>
      <c r="L151" s="7"/>
      <c r="M151" s="7"/>
      <c r="N151" s="7"/>
      <c r="O151" s="128">
        <f t="shared" si="38"/>
        <v>4510.16</v>
      </c>
      <c r="P151" s="8"/>
      <c r="Q151" s="8"/>
      <c r="R151" s="8"/>
      <c r="S151" s="129"/>
      <c r="T151" s="9">
        <f>82.5+297.5+160.75+92.25+124+225+56+56.25</f>
        <v>1094.25</v>
      </c>
      <c r="U151" s="9"/>
      <c r="V151" s="9">
        <f>217.5</f>
        <v>217.5</v>
      </c>
      <c r="W151" s="9"/>
      <c r="X151" s="9"/>
      <c r="Y151" s="9"/>
      <c r="Z151" s="208">
        <f t="shared" si="40"/>
        <v>1311.75</v>
      </c>
      <c r="AA151" s="212">
        <f t="shared" si="41"/>
        <v>5821.91</v>
      </c>
    </row>
    <row r="152" spans="1:27" s="2" customFormat="1" ht="30" customHeight="1">
      <c r="A152" s="34">
        <v>149</v>
      </c>
      <c r="B152" s="3" t="s">
        <v>495</v>
      </c>
      <c r="C152" s="76" t="s">
        <v>30</v>
      </c>
      <c r="D152" s="4" t="s">
        <v>542</v>
      </c>
      <c r="E152" s="20">
        <v>41785</v>
      </c>
      <c r="F152" s="6" t="s">
        <v>173</v>
      </c>
      <c r="G152" s="21" t="s">
        <v>543</v>
      </c>
      <c r="H152" s="7"/>
      <c r="I152" s="7">
        <v>85.5</v>
      </c>
      <c r="J152" s="7"/>
      <c r="K152" s="7"/>
      <c r="L152" s="7"/>
      <c r="M152" s="7"/>
      <c r="N152" s="7"/>
      <c r="O152" s="128">
        <f t="shared" ref="O152:O155" si="42">SUM(H152:N152)</f>
        <v>85.5</v>
      </c>
      <c r="P152" s="8"/>
      <c r="Q152" s="8"/>
      <c r="R152" s="8"/>
      <c r="S152" s="129"/>
      <c r="T152" s="9"/>
      <c r="U152" s="9"/>
      <c r="V152" s="9"/>
      <c r="W152" s="9"/>
      <c r="X152" s="9"/>
      <c r="Y152" s="9"/>
      <c r="Z152" s="208">
        <f t="shared" ref="Z152" si="43">SUM(T152:Y152)</f>
        <v>0</v>
      </c>
      <c r="AA152" s="212">
        <f t="shared" si="41"/>
        <v>85.5</v>
      </c>
    </row>
    <row r="153" spans="1:27" ht="27.75" customHeight="1">
      <c r="A153" s="34">
        <v>150</v>
      </c>
      <c r="B153" s="3" t="s">
        <v>697</v>
      </c>
      <c r="C153" s="90"/>
      <c r="D153" s="4" t="s">
        <v>699</v>
      </c>
      <c r="E153" s="5">
        <v>41806</v>
      </c>
      <c r="F153" s="6" t="s">
        <v>371</v>
      </c>
      <c r="G153" s="6" t="s">
        <v>700</v>
      </c>
      <c r="H153" s="7"/>
      <c r="I153" s="7"/>
      <c r="J153" s="7"/>
      <c r="K153" s="7"/>
      <c r="L153" s="7"/>
      <c r="M153" s="7"/>
      <c r="N153" s="7"/>
      <c r="O153" s="128">
        <f t="shared" si="42"/>
        <v>0</v>
      </c>
      <c r="P153" s="8"/>
      <c r="Q153" s="8"/>
      <c r="R153" s="8"/>
      <c r="S153" s="129">
        <f t="shared" ref="S153:S155" si="44">SUM(P153:R153)</f>
        <v>0</v>
      </c>
      <c r="T153" s="9"/>
      <c r="U153" s="9">
        <v>472.34</v>
      </c>
      <c r="V153" s="9"/>
      <c r="W153" s="9"/>
      <c r="X153" s="9"/>
      <c r="Y153" s="9"/>
      <c r="Z153" s="208">
        <f>SUM(T153:Y153)</f>
        <v>472.34</v>
      </c>
      <c r="AA153" s="212">
        <f t="shared" si="41"/>
        <v>472.34</v>
      </c>
    </row>
    <row r="154" spans="1:27" ht="38.25">
      <c r="A154" s="34">
        <v>151</v>
      </c>
      <c r="B154" s="3" t="s">
        <v>701</v>
      </c>
      <c r="C154" s="90"/>
      <c r="D154" s="4" t="s">
        <v>703</v>
      </c>
      <c r="E154" s="5">
        <v>41806</v>
      </c>
      <c r="F154" s="6" t="s">
        <v>704</v>
      </c>
      <c r="G154" s="6" t="s">
        <v>705</v>
      </c>
      <c r="H154" s="7"/>
      <c r="I154" s="7"/>
      <c r="J154" s="7"/>
      <c r="K154" s="7"/>
      <c r="L154" s="7"/>
      <c r="M154" s="7"/>
      <c r="N154" s="7"/>
      <c r="O154" s="128">
        <f t="shared" si="42"/>
        <v>0</v>
      </c>
      <c r="P154" s="8"/>
      <c r="Q154" s="8"/>
      <c r="R154" s="8"/>
      <c r="S154" s="129">
        <f t="shared" si="44"/>
        <v>0</v>
      </c>
      <c r="T154" s="9"/>
      <c r="U154" s="9">
        <v>282.5</v>
      </c>
      <c r="V154" s="9"/>
      <c r="W154" s="9"/>
      <c r="X154" s="9"/>
      <c r="Y154" s="9"/>
      <c r="Z154" s="208">
        <f t="shared" ref="Z154:Z157" si="45">SUM(T154:Y154)</f>
        <v>282.5</v>
      </c>
      <c r="AA154" s="212">
        <f t="shared" si="41"/>
        <v>282.5</v>
      </c>
    </row>
    <row r="155" spans="1:27" ht="38.25">
      <c r="A155" s="34">
        <v>152</v>
      </c>
      <c r="B155" s="3" t="s">
        <v>706</v>
      </c>
      <c r="C155" s="90"/>
      <c r="D155" s="4" t="s">
        <v>708</v>
      </c>
      <c r="E155" s="5">
        <v>41806</v>
      </c>
      <c r="F155" s="6" t="s">
        <v>709</v>
      </c>
      <c r="G155" s="6" t="s">
        <v>710</v>
      </c>
      <c r="H155" s="7"/>
      <c r="I155" s="7"/>
      <c r="J155" s="7"/>
      <c r="K155" s="7"/>
      <c r="L155" s="7"/>
      <c r="M155" s="7"/>
      <c r="N155" s="7"/>
      <c r="O155" s="128">
        <f t="shared" si="42"/>
        <v>0</v>
      </c>
      <c r="P155" s="8"/>
      <c r="Q155" s="8"/>
      <c r="R155" s="8"/>
      <c r="S155" s="129">
        <f t="shared" si="44"/>
        <v>0</v>
      </c>
      <c r="T155" s="9">
        <v>190.69</v>
      </c>
      <c r="U155" s="9"/>
      <c r="V155" s="9"/>
      <c r="W155" s="9"/>
      <c r="X155" s="9"/>
      <c r="Y155" s="9"/>
      <c r="Z155" s="208">
        <f t="shared" si="45"/>
        <v>190.69</v>
      </c>
      <c r="AA155" s="212">
        <f t="shared" si="41"/>
        <v>190.69</v>
      </c>
    </row>
    <row r="156" spans="1:27" ht="38.25">
      <c r="A156" s="34">
        <v>153</v>
      </c>
      <c r="B156" s="3" t="s">
        <v>711</v>
      </c>
      <c r="C156" s="90"/>
      <c r="D156" s="4" t="s">
        <v>712</v>
      </c>
      <c r="E156" s="5">
        <v>41806</v>
      </c>
      <c r="F156" s="6" t="s">
        <v>461</v>
      </c>
      <c r="G156" s="6" t="s">
        <v>713</v>
      </c>
      <c r="H156" s="7"/>
      <c r="I156" s="7"/>
      <c r="J156" s="7"/>
      <c r="K156" s="7"/>
      <c r="L156" s="7"/>
      <c r="M156" s="7"/>
      <c r="N156" s="7"/>
      <c r="O156" s="128">
        <f t="shared" ref="O156" si="46">SUM(H156:N156)</f>
        <v>0</v>
      </c>
      <c r="P156" s="8"/>
      <c r="Q156" s="8"/>
      <c r="R156" s="8"/>
      <c r="S156" s="129"/>
      <c r="T156" s="9">
        <v>5920</v>
      </c>
      <c r="U156" s="9"/>
      <c r="V156" s="9"/>
      <c r="W156" s="9"/>
      <c r="X156" s="9"/>
      <c r="Y156" s="9"/>
      <c r="Z156" s="208">
        <f t="shared" si="45"/>
        <v>5920</v>
      </c>
      <c r="AA156" s="212">
        <f t="shared" si="41"/>
        <v>5920</v>
      </c>
    </row>
    <row r="157" spans="1:27" ht="38.25">
      <c r="A157" s="34">
        <v>154</v>
      </c>
      <c r="B157" s="3" t="s">
        <v>714</v>
      </c>
      <c r="C157" s="90"/>
      <c r="D157" s="4" t="s">
        <v>716</v>
      </c>
      <c r="E157" s="5">
        <v>41806</v>
      </c>
      <c r="F157" s="6" t="s">
        <v>717</v>
      </c>
      <c r="G157" s="6" t="s">
        <v>718</v>
      </c>
      <c r="H157" s="7">
        <v>129.74</v>
      </c>
      <c r="I157" s="7"/>
      <c r="J157" s="7"/>
      <c r="K157" s="7"/>
      <c r="L157" s="7"/>
      <c r="M157" s="7"/>
      <c r="N157" s="7"/>
      <c r="O157" s="128">
        <f t="shared" ref="O157:O199" si="47">SUM(H157:N157)</f>
        <v>129.74</v>
      </c>
      <c r="P157" s="8"/>
      <c r="Q157" s="8"/>
      <c r="R157" s="8"/>
      <c r="S157" s="129">
        <f t="shared" ref="S157:S163" si="48">SUM(P157:R157)</f>
        <v>0</v>
      </c>
      <c r="T157" s="9"/>
      <c r="U157" s="9"/>
      <c r="V157" s="9"/>
      <c r="W157" s="9"/>
      <c r="X157" s="9"/>
      <c r="Y157" s="9"/>
      <c r="Z157" s="208">
        <f t="shared" si="45"/>
        <v>0</v>
      </c>
      <c r="AA157" s="212">
        <f t="shared" si="41"/>
        <v>129.74</v>
      </c>
    </row>
    <row r="158" spans="1:27" ht="38.25">
      <c r="A158" s="34">
        <v>155</v>
      </c>
      <c r="B158" s="3" t="s">
        <v>719</v>
      </c>
      <c r="C158" s="90"/>
      <c r="D158" s="4" t="s">
        <v>720</v>
      </c>
      <c r="E158" s="5">
        <v>41810</v>
      </c>
      <c r="F158" s="6" t="s">
        <v>721</v>
      </c>
      <c r="G158" s="6" t="s">
        <v>722</v>
      </c>
      <c r="H158" s="7"/>
      <c r="I158" s="7"/>
      <c r="J158" s="7"/>
      <c r="K158" s="7"/>
      <c r="L158" s="7"/>
      <c r="M158" s="7"/>
      <c r="N158" s="7"/>
      <c r="O158" s="128">
        <f t="shared" si="47"/>
        <v>0</v>
      </c>
      <c r="P158" s="8"/>
      <c r="Q158" s="8"/>
      <c r="R158" s="8"/>
      <c r="S158" s="129">
        <f t="shared" si="48"/>
        <v>0</v>
      </c>
      <c r="T158" s="9"/>
      <c r="U158" s="9">
        <v>690</v>
      </c>
      <c r="V158" s="9"/>
      <c r="W158" s="9"/>
      <c r="X158" s="9"/>
      <c r="Y158" s="9"/>
      <c r="Z158" s="208">
        <f t="shared" ref="Z158:Z173" si="49">SUM(T158:Y158)</f>
        <v>690</v>
      </c>
      <c r="AA158" s="212">
        <f t="shared" si="41"/>
        <v>690</v>
      </c>
    </row>
    <row r="159" spans="1:27" ht="25.5">
      <c r="A159" s="34">
        <v>156</v>
      </c>
      <c r="B159" s="3" t="s">
        <v>702</v>
      </c>
      <c r="C159" s="90"/>
      <c r="D159" s="4" t="s">
        <v>725</v>
      </c>
      <c r="E159" s="5">
        <v>41810</v>
      </c>
      <c r="F159" s="6" t="s">
        <v>726</v>
      </c>
      <c r="G159" s="6" t="s">
        <v>727</v>
      </c>
      <c r="H159" s="7"/>
      <c r="I159" s="7"/>
      <c r="J159" s="7"/>
      <c r="K159" s="7"/>
      <c r="L159" s="7"/>
      <c r="M159" s="7"/>
      <c r="N159" s="7"/>
      <c r="O159" s="128">
        <f t="shared" si="47"/>
        <v>0</v>
      </c>
      <c r="P159" s="8"/>
      <c r="Q159" s="8"/>
      <c r="R159" s="8"/>
      <c r="S159" s="129">
        <f t="shared" si="48"/>
        <v>0</v>
      </c>
      <c r="T159" s="9"/>
      <c r="U159" s="9">
        <v>940</v>
      </c>
      <c r="V159" s="9"/>
      <c r="W159" s="9"/>
      <c r="X159" s="9"/>
      <c r="Y159" s="9"/>
      <c r="Z159" s="208">
        <f t="shared" si="49"/>
        <v>940</v>
      </c>
      <c r="AA159" s="212">
        <f t="shared" si="41"/>
        <v>940</v>
      </c>
    </row>
    <row r="160" spans="1:27" ht="38.25">
      <c r="A160" s="34">
        <v>157</v>
      </c>
      <c r="B160" s="3" t="s">
        <v>723</v>
      </c>
      <c r="C160" s="90"/>
      <c r="D160" s="4" t="s">
        <v>728</v>
      </c>
      <c r="E160" s="5">
        <v>41806</v>
      </c>
      <c r="F160" s="6" t="s">
        <v>729</v>
      </c>
      <c r="G160" s="6" t="s">
        <v>730</v>
      </c>
      <c r="H160" s="7"/>
      <c r="I160" s="7"/>
      <c r="J160" s="7"/>
      <c r="K160" s="7"/>
      <c r="L160" s="7"/>
      <c r="M160" s="7"/>
      <c r="N160" s="7"/>
      <c r="O160" s="128">
        <f t="shared" si="47"/>
        <v>0</v>
      </c>
      <c r="P160" s="8"/>
      <c r="Q160" s="8"/>
      <c r="R160" s="8"/>
      <c r="S160" s="129">
        <f t="shared" si="48"/>
        <v>0</v>
      </c>
      <c r="T160" s="9">
        <v>10258.14</v>
      </c>
      <c r="U160" s="9"/>
      <c r="V160" s="9"/>
      <c r="W160" s="9"/>
      <c r="X160" s="9"/>
      <c r="Y160" s="9"/>
      <c r="Z160" s="208">
        <f t="shared" si="49"/>
        <v>10258.14</v>
      </c>
      <c r="AA160" s="212">
        <f t="shared" si="41"/>
        <v>10258.14</v>
      </c>
    </row>
    <row r="161" spans="1:27" ht="25.5">
      <c r="A161" s="34">
        <v>158</v>
      </c>
      <c r="B161" s="3" t="s">
        <v>731</v>
      </c>
      <c r="C161" s="90"/>
      <c r="D161" s="4" t="s">
        <v>732</v>
      </c>
      <c r="E161" s="5">
        <v>41806</v>
      </c>
      <c r="F161" s="6" t="s">
        <v>374</v>
      </c>
      <c r="G161" s="6" t="s">
        <v>733</v>
      </c>
      <c r="H161" s="7"/>
      <c r="I161" s="7"/>
      <c r="J161" s="7"/>
      <c r="K161" s="7"/>
      <c r="L161" s="7"/>
      <c r="M161" s="7"/>
      <c r="N161" s="7"/>
      <c r="O161" s="128">
        <f t="shared" si="47"/>
        <v>0</v>
      </c>
      <c r="P161" s="8"/>
      <c r="Q161" s="8"/>
      <c r="R161" s="8"/>
      <c r="S161" s="129">
        <f t="shared" si="48"/>
        <v>0</v>
      </c>
      <c r="T161" s="9"/>
      <c r="U161" s="9"/>
      <c r="V161" s="9">
        <v>49</v>
      </c>
      <c r="W161" s="9"/>
      <c r="X161" s="9"/>
      <c r="Y161" s="9"/>
      <c r="Z161" s="208">
        <f t="shared" si="49"/>
        <v>49</v>
      </c>
      <c r="AA161" s="212">
        <f t="shared" si="41"/>
        <v>49</v>
      </c>
    </row>
    <row r="162" spans="1:27" ht="38.25">
      <c r="A162" s="34">
        <v>159</v>
      </c>
      <c r="B162" s="3" t="s">
        <v>731</v>
      </c>
      <c r="C162" s="90"/>
      <c r="D162" s="4" t="s">
        <v>734</v>
      </c>
      <c r="E162" s="5">
        <v>41806</v>
      </c>
      <c r="F162" s="6" t="s">
        <v>323</v>
      </c>
      <c r="G162" s="6" t="s">
        <v>735</v>
      </c>
      <c r="H162" s="7"/>
      <c r="I162" s="7"/>
      <c r="J162" s="7"/>
      <c r="K162" s="7"/>
      <c r="L162" s="7"/>
      <c r="M162" s="7"/>
      <c r="N162" s="7"/>
      <c r="O162" s="128">
        <f t="shared" si="47"/>
        <v>0</v>
      </c>
      <c r="P162" s="8"/>
      <c r="Q162" s="8"/>
      <c r="R162" s="8"/>
      <c r="S162" s="129">
        <f t="shared" si="48"/>
        <v>0</v>
      </c>
      <c r="T162" s="9"/>
      <c r="U162" s="9"/>
      <c r="V162" s="9">
        <v>826.46</v>
      </c>
      <c r="W162" s="9"/>
      <c r="X162" s="9"/>
      <c r="Y162" s="9"/>
      <c r="Z162" s="208">
        <f t="shared" si="49"/>
        <v>826.46</v>
      </c>
      <c r="AA162" s="212">
        <f t="shared" si="41"/>
        <v>826.46</v>
      </c>
    </row>
    <row r="163" spans="1:27" ht="38.25">
      <c r="A163" s="34">
        <v>160</v>
      </c>
      <c r="B163" s="3" t="s">
        <v>731</v>
      </c>
      <c r="C163" s="90"/>
      <c r="D163" s="4" t="s">
        <v>732</v>
      </c>
      <c r="E163" s="5">
        <v>41806</v>
      </c>
      <c r="F163" s="6" t="s">
        <v>329</v>
      </c>
      <c r="G163" s="6" t="s">
        <v>736</v>
      </c>
      <c r="H163" s="7"/>
      <c r="I163" s="7"/>
      <c r="J163" s="7"/>
      <c r="K163" s="7"/>
      <c r="L163" s="7"/>
      <c r="M163" s="7"/>
      <c r="N163" s="7"/>
      <c r="O163" s="128">
        <f t="shared" si="47"/>
        <v>0</v>
      </c>
      <c r="P163" s="8"/>
      <c r="Q163" s="8"/>
      <c r="R163" s="8"/>
      <c r="S163" s="129">
        <f t="shared" si="48"/>
        <v>0</v>
      </c>
      <c r="T163" s="9"/>
      <c r="U163" s="9"/>
      <c r="V163" s="9">
        <v>3292.32</v>
      </c>
      <c r="W163" s="9"/>
      <c r="X163" s="9"/>
      <c r="Y163" s="9"/>
      <c r="Z163" s="208">
        <f t="shared" si="49"/>
        <v>3292.32</v>
      </c>
      <c r="AA163" s="212">
        <f t="shared" si="41"/>
        <v>3292.32</v>
      </c>
    </row>
    <row r="164" spans="1:27" ht="28.5" customHeight="1">
      <c r="A164" s="34">
        <v>161</v>
      </c>
      <c r="B164" s="3" t="s">
        <v>495</v>
      </c>
      <c r="C164" s="90"/>
      <c r="D164" s="4" t="s">
        <v>542</v>
      </c>
      <c r="E164" s="20">
        <v>41785</v>
      </c>
      <c r="F164" s="6" t="s">
        <v>173</v>
      </c>
      <c r="G164" s="21" t="s">
        <v>543</v>
      </c>
      <c r="H164" s="7"/>
      <c r="I164" s="7">
        <v>85.5</v>
      </c>
      <c r="J164" s="7"/>
      <c r="K164" s="7"/>
      <c r="L164" s="7"/>
      <c r="M164" s="7"/>
      <c r="N164" s="7"/>
      <c r="O164" s="128">
        <f t="shared" si="47"/>
        <v>85.5</v>
      </c>
      <c r="P164" s="8"/>
      <c r="Q164" s="8"/>
      <c r="R164" s="8"/>
      <c r="S164" s="129"/>
      <c r="T164" s="9"/>
      <c r="U164" s="9"/>
      <c r="V164" s="9"/>
      <c r="W164" s="9"/>
      <c r="X164" s="9"/>
      <c r="Y164" s="9"/>
      <c r="Z164" s="208">
        <f t="shared" si="49"/>
        <v>0</v>
      </c>
      <c r="AA164" s="212">
        <f t="shared" si="41"/>
        <v>85.5</v>
      </c>
    </row>
    <row r="165" spans="1:27" ht="38.25">
      <c r="A165" s="34">
        <v>162</v>
      </c>
      <c r="B165" s="3" t="s">
        <v>737</v>
      </c>
      <c r="C165" s="90"/>
      <c r="D165" s="4" t="s">
        <v>738</v>
      </c>
      <c r="E165" s="5">
        <v>41810</v>
      </c>
      <c r="F165" s="6" t="s">
        <v>739</v>
      </c>
      <c r="G165" s="6" t="s">
        <v>740</v>
      </c>
      <c r="H165" s="7">
        <v>524.32000000000005</v>
      </c>
      <c r="I165" s="7"/>
      <c r="J165" s="7"/>
      <c r="K165" s="7"/>
      <c r="L165" s="7"/>
      <c r="M165" s="7"/>
      <c r="N165" s="7"/>
      <c r="O165" s="128">
        <f t="shared" si="47"/>
        <v>524.32000000000005</v>
      </c>
      <c r="P165" s="8"/>
      <c r="Q165" s="8"/>
      <c r="R165" s="8"/>
      <c r="S165" s="129">
        <f t="shared" ref="S165:S199" si="50">SUM(P165:R165)</f>
        <v>0</v>
      </c>
      <c r="T165" s="9">
        <v>128.82</v>
      </c>
      <c r="U165" s="9">
        <v>45.2</v>
      </c>
      <c r="V165" s="9"/>
      <c r="W165" s="9"/>
      <c r="X165" s="9"/>
      <c r="Y165" s="9"/>
      <c r="Z165" s="208">
        <f t="shared" si="49"/>
        <v>174.01999999999998</v>
      </c>
      <c r="AA165" s="212">
        <f t="shared" si="41"/>
        <v>698.34</v>
      </c>
    </row>
    <row r="166" spans="1:27" ht="38.25">
      <c r="A166" s="34">
        <v>163</v>
      </c>
      <c r="B166" s="3" t="s">
        <v>737</v>
      </c>
      <c r="C166" s="90"/>
      <c r="D166" s="4" t="s">
        <v>741</v>
      </c>
      <c r="E166" s="5">
        <v>41810</v>
      </c>
      <c r="F166" s="6" t="s">
        <v>742</v>
      </c>
      <c r="G166" s="6" t="s">
        <v>743</v>
      </c>
      <c r="H166" s="7">
        <v>599</v>
      </c>
      <c r="I166" s="7"/>
      <c r="J166" s="7"/>
      <c r="K166" s="7"/>
      <c r="L166" s="7"/>
      <c r="M166" s="7"/>
      <c r="N166" s="7"/>
      <c r="O166" s="128">
        <f t="shared" si="47"/>
        <v>599</v>
      </c>
      <c r="P166" s="8"/>
      <c r="Q166" s="8"/>
      <c r="R166" s="8"/>
      <c r="S166" s="129">
        <f t="shared" si="50"/>
        <v>0</v>
      </c>
      <c r="T166" s="9"/>
      <c r="U166" s="9"/>
      <c r="V166" s="9"/>
      <c r="W166" s="9"/>
      <c r="X166" s="9"/>
      <c r="Y166" s="9"/>
      <c r="Z166" s="208">
        <f t="shared" si="49"/>
        <v>0</v>
      </c>
      <c r="AA166" s="212">
        <f t="shared" si="41"/>
        <v>599</v>
      </c>
    </row>
    <row r="167" spans="1:27" ht="25.5">
      <c r="A167" s="34">
        <v>164</v>
      </c>
      <c r="B167" s="3" t="s">
        <v>737</v>
      </c>
      <c r="C167" s="90"/>
      <c r="D167" s="4" t="s">
        <v>744</v>
      </c>
      <c r="E167" s="5">
        <v>41810</v>
      </c>
      <c r="F167" s="6" t="s">
        <v>511</v>
      </c>
      <c r="G167" s="6" t="s">
        <v>745</v>
      </c>
      <c r="H167" s="7">
        <v>168</v>
      </c>
      <c r="I167" s="7"/>
      <c r="J167" s="7"/>
      <c r="K167" s="7"/>
      <c r="L167" s="7"/>
      <c r="M167" s="7"/>
      <c r="N167" s="7"/>
      <c r="O167" s="128">
        <f t="shared" si="47"/>
        <v>168</v>
      </c>
      <c r="P167" s="8"/>
      <c r="Q167" s="8"/>
      <c r="R167" s="8"/>
      <c r="S167" s="129">
        <f t="shared" si="50"/>
        <v>0</v>
      </c>
      <c r="T167" s="9">
        <v>247.3</v>
      </c>
      <c r="U167" s="9">
        <v>1169.5</v>
      </c>
      <c r="V167" s="9"/>
      <c r="W167" s="9"/>
      <c r="X167" s="9"/>
      <c r="Y167" s="9"/>
      <c r="Z167" s="208">
        <f t="shared" si="49"/>
        <v>1416.8</v>
      </c>
      <c r="AA167" s="212">
        <f t="shared" si="41"/>
        <v>1584.8</v>
      </c>
    </row>
    <row r="168" spans="1:27" ht="38.25">
      <c r="A168" s="34">
        <v>165</v>
      </c>
      <c r="B168" s="3" t="s">
        <v>737</v>
      </c>
      <c r="C168" s="90"/>
      <c r="D168" s="4" t="s">
        <v>746</v>
      </c>
      <c r="E168" s="5">
        <v>41810</v>
      </c>
      <c r="F168" s="6" t="s">
        <v>747</v>
      </c>
      <c r="G168" s="6" t="s">
        <v>748</v>
      </c>
      <c r="H168" s="7">
        <v>2178.9</v>
      </c>
      <c r="I168" s="7"/>
      <c r="J168" s="7"/>
      <c r="K168" s="7"/>
      <c r="L168" s="7"/>
      <c r="M168" s="7"/>
      <c r="N168" s="7"/>
      <c r="O168" s="128">
        <f t="shared" si="47"/>
        <v>2178.9</v>
      </c>
      <c r="P168" s="8"/>
      <c r="Q168" s="8"/>
      <c r="R168" s="8"/>
      <c r="S168" s="129">
        <f t="shared" si="50"/>
        <v>0</v>
      </c>
      <c r="T168" s="9">
        <v>2812.5</v>
      </c>
      <c r="U168" s="9">
        <v>669.9</v>
      </c>
      <c r="V168" s="9"/>
      <c r="W168" s="9"/>
      <c r="X168" s="9"/>
      <c r="Y168" s="9"/>
      <c r="Z168" s="208">
        <f t="shared" si="49"/>
        <v>3482.4</v>
      </c>
      <c r="AA168" s="212">
        <f t="shared" si="41"/>
        <v>5661.3</v>
      </c>
    </row>
    <row r="169" spans="1:27" ht="38.25">
      <c r="A169" s="34">
        <v>166</v>
      </c>
      <c r="B169" s="3" t="s">
        <v>749</v>
      </c>
      <c r="C169" s="90"/>
      <c r="D169" s="4" t="s">
        <v>751</v>
      </c>
      <c r="E169" s="5">
        <v>41810</v>
      </c>
      <c r="F169" s="6" t="s">
        <v>704</v>
      </c>
      <c r="G169" s="6" t="s">
        <v>752</v>
      </c>
      <c r="H169" s="7"/>
      <c r="I169" s="7"/>
      <c r="J169" s="7"/>
      <c r="K169" s="7"/>
      <c r="L169" s="7"/>
      <c r="M169" s="7"/>
      <c r="N169" s="7"/>
      <c r="O169" s="128">
        <f t="shared" si="47"/>
        <v>0</v>
      </c>
      <c r="P169" s="8"/>
      <c r="Q169" s="8"/>
      <c r="R169" s="8"/>
      <c r="S169" s="129">
        <f t="shared" si="50"/>
        <v>0</v>
      </c>
      <c r="T169" s="9"/>
      <c r="U169" s="9">
        <v>1017</v>
      </c>
      <c r="V169" s="9"/>
      <c r="W169" s="9"/>
      <c r="X169" s="9"/>
      <c r="Y169" s="9"/>
      <c r="Z169" s="208">
        <f t="shared" si="49"/>
        <v>1017</v>
      </c>
      <c r="AA169" s="212">
        <f t="shared" si="41"/>
        <v>1017</v>
      </c>
    </row>
    <row r="170" spans="1:27" ht="38.25">
      <c r="A170" s="34">
        <v>167</v>
      </c>
      <c r="B170" s="3" t="s">
        <v>707</v>
      </c>
      <c r="C170" s="90"/>
      <c r="D170" s="4" t="s">
        <v>753</v>
      </c>
      <c r="E170" s="5">
        <v>41817</v>
      </c>
      <c r="F170" s="6" t="s">
        <v>754</v>
      </c>
      <c r="G170" s="6" t="s">
        <v>755</v>
      </c>
      <c r="H170" s="7"/>
      <c r="I170" s="7"/>
      <c r="J170" s="7"/>
      <c r="K170" s="7"/>
      <c r="L170" s="7">
        <v>947.5</v>
      </c>
      <c r="M170" s="7"/>
      <c r="N170" s="7"/>
      <c r="O170" s="128">
        <f t="shared" si="47"/>
        <v>947.5</v>
      </c>
      <c r="P170" s="8"/>
      <c r="Q170" s="8"/>
      <c r="R170" s="8"/>
      <c r="S170" s="129">
        <f t="shared" si="50"/>
        <v>0</v>
      </c>
      <c r="T170" s="9"/>
      <c r="U170" s="9"/>
      <c r="V170" s="9"/>
      <c r="W170" s="9"/>
      <c r="X170" s="9"/>
      <c r="Y170" s="9"/>
      <c r="Z170" s="208">
        <f t="shared" si="49"/>
        <v>0</v>
      </c>
      <c r="AA170" s="212">
        <f t="shared" si="41"/>
        <v>947.5</v>
      </c>
    </row>
    <row r="171" spans="1:27" ht="38.25">
      <c r="A171" s="34">
        <v>168</v>
      </c>
      <c r="B171" s="3" t="s">
        <v>707</v>
      </c>
      <c r="C171" s="90"/>
      <c r="D171" s="4" t="s">
        <v>756</v>
      </c>
      <c r="E171" s="5">
        <v>41817</v>
      </c>
      <c r="F171" s="6" t="s">
        <v>757</v>
      </c>
      <c r="G171" s="6" t="s">
        <v>758</v>
      </c>
      <c r="H171" s="7"/>
      <c r="I171" s="7"/>
      <c r="J171" s="7"/>
      <c r="K171" s="7"/>
      <c r="L171" s="7">
        <v>355</v>
      </c>
      <c r="M171" s="7"/>
      <c r="N171" s="7"/>
      <c r="O171" s="128">
        <f t="shared" si="47"/>
        <v>355</v>
      </c>
      <c r="P171" s="8"/>
      <c r="Q171" s="8"/>
      <c r="R171" s="8"/>
      <c r="S171" s="129">
        <f t="shared" si="50"/>
        <v>0</v>
      </c>
      <c r="T171" s="9"/>
      <c r="U171" s="9"/>
      <c r="V171" s="9"/>
      <c r="W171" s="9"/>
      <c r="X171" s="9"/>
      <c r="Y171" s="9"/>
      <c r="Z171" s="208">
        <f t="shared" si="49"/>
        <v>0</v>
      </c>
      <c r="AA171" s="212">
        <f t="shared" si="41"/>
        <v>355</v>
      </c>
    </row>
    <row r="172" spans="1:27" ht="38.25">
      <c r="A172" s="34">
        <v>169</v>
      </c>
      <c r="B172" s="3" t="s">
        <v>724</v>
      </c>
      <c r="C172" s="90"/>
      <c r="D172" s="4" t="s">
        <v>760</v>
      </c>
      <c r="E172" s="5">
        <v>41802</v>
      </c>
      <c r="F172" s="6" t="s">
        <v>173</v>
      </c>
      <c r="G172" s="6" t="s">
        <v>761</v>
      </c>
      <c r="H172" s="7"/>
      <c r="I172" s="7">
        <v>114</v>
      </c>
      <c r="J172" s="7"/>
      <c r="K172" s="7"/>
      <c r="L172" s="7"/>
      <c r="M172" s="7"/>
      <c r="N172" s="7"/>
      <c r="O172" s="128">
        <f t="shared" si="47"/>
        <v>114</v>
      </c>
      <c r="P172" s="8"/>
      <c r="Q172" s="8"/>
      <c r="R172" s="8"/>
      <c r="S172" s="129">
        <f t="shared" si="50"/>
        <v>0</v>
      </c>
      <c r="T172" s="9"/>
      <c r="U172" s="9"/>
      <c r="V172" s="9"/>
      <c r="W172" s="9"/>
      <c r="X172" s="9"/>
      <c r="Y172" s="9"/>
      <c r="Z172" s="208">
        <f t="shared" si="49"/>
        <v>0</v>
      </c>
      <c r="AA172" s="212">
        <f t="shared" si="41"/>
        <v>114</v>
      </c>
    </row>
    <row r="173" spans="1:27" ht="25.5">
      <c r="A173" s="34">
        <v>170</v>
      </c>
      <c r="B173" s="3" t="s">
        <v>762</v>
      </c>
      <c r="C173" s="90"/>
      <c r="D173" s="4" t="s">
        <v>763</v>
      </c>
      <c r="E173" s="5">
        <v>41801</v>
      </c>
      <c r="F173" s="6" t="s">
        <v>764</v>
      </c>
      <c r="G173" s="6" t="s">
        <v>765</v>
      </c>
      <c r="H173" s="7"/>
      <c r="I173" s="7">
        <v>330.53</v>
      </c>
      <c r="J173" s="7"/>
      <c r="K173" s="7"/>
      <c r="L173" s="7"/>
      <c r="M173" s="7"/>
      <c r="N173" s="7"/>
      <c r="O173" s="128">
        <f t="shared" si="47"/>
        <v>330.53</v>
      </c>
      <c r="P173" s="8"/>
      <c r="Q173" s="8"/>
      <c r="R173" s="8"/>
      <c r="S173" s="129">
        <f t="shared" si="50"/>
        <v>0</v>
      </c>
      <c r="T173" s="9"/>
      <c r="U173" s="9"/>
      <c r="V173" s="9"/>
      <c r="W173" s="9"/>
      <c r="X173" s="9"/>
      <c r="Y173" s="9"/>
      <c r="Z173" s="208">
        <f t="shared" si="49"/>
        <v>0</v>
      </c>
      <c r="AA173" s="212">
        <f t="shared" si="41"/>
        <v>330.53</v>
      </c>
    </row>
    <row r="174" spans="1:27" ht="25.5">
      <c r="A174" s="34">
        <v>171</v>
      </c>
      <c r="B174" s="3" t="s">
        <v>766</v>
      </c>
      <c r="C174" s="90"/>
      <c r="D174" s="4" t="s">
        <v>768</v>
      </c>
      <c r="E174" s="5">
        <v>41820</v>
      </c>
      <c r="F174" s="6" t="s">
        <v>769</v>
      </c>
      <c r="G174" s="6" t="s">
        <v>770</v>
      </c>
      <c r="H174" s="7"/>
      <c r="I174" s="7">
        <v>185.25</v>
      </c>
      <c r="J174" s="7"/>
      <c r="K174" s="7"/>
      <c r="L174" s="7"/>
      <c r="M174" s="7"/>
      <c r="N174" s="7"/>
      <c r="O174" s="128">
        <f t="shared" si="47"/>
        <v>185.25</v>
      </c>
      <c r="P174" s="8"/>
      <c r="Q174" s="8"/>
      <c r="R174" s="8"/>
      <c r="S174" s="129"/>
      <c r="T174" s="9"/>
      <c r="U174" s="9"/>
      <c r="V174" s="9"/>
      <c r="W174" s="9"/>
      <c r="X174" s="9"/>
      <c r="Y174" s="9"/>
      <c r="Z174" s="208"/>
      <c r="AA174" s="212">
        <f t="shared" si="41"/>
        <v>185.25</v>
      </c>
    </row>
    <row r="175" spans="1:27" ht="38.25">
      <c r="A175" s="34">
        <v>172</v>
      </c>
      <c r="B175" s="3" t="s">
        <v>771</v>
      </c>
      <c r="C175" s="90"/>
      <c r="D175" s="4" t="s">
        <v>773</v>
      </c>
      <c r="E175" s="5">
        <v>41821</v>
      </c>
      <c r="F175" s="6" t="s">
        <v>774</v>
      </c>
      <c r="G175" s="6" t="s">
        <v>775</v>
      </c>
      <c r="H175" s="7">
        <v>501.72</v>
      </c>
      <c r="I175" s="7"/>
      <c r="J175" s="7"/>
      <c r="K175" s="7"/>
      <c r="L175" s="7"/>
      <c r="M175" s="7"/>
      <c r="N175" s="7"/>
      <c r="O175" s="128">
        <f t="shared" si="47"/>
        <v>501.72</v>
      </c>
      <c r="P175" s="8"/>
      <c r="Q175" s="8"/>
      <c r="R175" s="8"/>
      <c r="S175" s="129">
        <f t="shared" si="50"/>
        <v>0</v>
      </c>
      <c r="T175" s="9"/>
      <c r="U175" s="9"/>
      <c r="V175" s="9"/>
      <c r="W175" s="9"/>
      <c r="X175" s="9"/>
      <c r="Y175" s="9"/>
      <c r="Z175" s="208">
        <f>SUM(T175:Y175)</f>
        <v>0</v>
      </c>
      <c r="AA175" s="212">
        <f>O175+S175+Z175</f>
        <v>501.72</v>
      </c>
    </row>
    <row r="176" spans="1:27" ht="38.25">
      <c r="A176" s="34">
        <v>173</v>
      </c>
      <c r="B176" s="3" t="s">
        <v>772</v>
      </c>
      <c r="C176" s="90"/>
      <c r="D176" s="4" t="s">
        <v>777</v>
      </c>
      <c r="E176" s="5">
        <v>41821</v>
      </c>
      <c r="F176" s="6" t="s">
        <v>778</v>
      </c>
      <c r="G176" s="6" t="s">
        <v>779</v>
      </c>
      <c r="H176" s="7">
        <v>450</v>
      </c>
      <c r="I176" s="7"/>
      <c r="J176" s="7"/>
      <c r="K176" s="7"/>
      <c r="L176" s="7"/>
      <c r="M176" s="7"/>
      <c r="N176" s="7"/>
      <c r="O176" s="128">
        <f t="shared" si="47"/>
        <v>450</v>
      </c>
      <c r="P176" s="8"/>
      <c r="Q176" s="8"/>
      <c r="R176" s="8"/>
      <c r="S176" s="129">
        <f t="shared" si="50"/>
        <v>0</v>
      </c>
      <c r="T176" s="9"/>
      <c r="U176" s="9"/>
      <c r="V176" s="9"/>
      <c r="W176" s="9"/>
      <c r="X176" s="9"/>
      <c r="Y176" s="9"/>
      <c r="Z176" s="208">
        <f t="shared" ref="Z176:Z177" si="51">SUM(T176:Y176)</f>
        <v>0</v>
      </c>
      <c r="AA176" s="212">
        <f>O176+S176+Z176</f>
        <v>450</v>
      </c>
    </row>
    <row r="177" spans="1:27" ht="38.25">
      <c r="A177" s="34">
        <v>174</v>
      </c>
      <c r="B177" s="3" t="s">
        <v>715</v>
      </c>
      <c r="C177" s="90"/>
      <c r="D177" s="4" t="s">
        <v>780</v>
      </c>
      <c r="E177" s="5">
        <v>41821</v>
      </c>
      <c r="F177" s="6" t="s">
        <v>781</v>
      </c>
      <c r="G177" s="6" t="s">
        <v>782</v>
      </c>
      <c r="H177" s="7">
        <v>958.18</v>
      </c>
      <c r="I177" s="7"/>
      <c r="J177" s="7"/>
      <c r="K177" s="7"/>
      <c r="L177" s="7"/>
      <c r="M177" s="7"/>
      <c r="N177" s="7"/>
      <c r="O177" s="128">
        <f t="shared" si="47"/>
        <v>958.18</v>
      </c>
      <c r="P177" s="8"/>
      <c r="Q177" s="8"/>
      <c r="R177" s="8"/>
      <c r="S177" s="129">
        <f t="shared" si="50"/>
        <v>0</v>
      </c>
      <c r="T177" s="9"/>
      <c r="U177" s="9"/>
      <c r="V177" s="9"/>
      <c r="W177" s="9"/>
      <c r="X177" s="9"/>
      <c r="Y177" s="9"/>
      <c r="Z177" s="208">
        <f t="shared" si="51"/>
        <v>0</v>
      </c>
      <c r="AA177" s="212">
        <f>O177+S177+Z177</f>
        <v>958.18</v>
      </c>
    </row>
    <row r="178" spans="1:27" ht="25.5">
      <c r="A178" s="34">
        <v>175</v>
      </c>
      <c r="B178" s="3" t="s">
        <v>715</v>
      </c>
      <c r="C178" s="90"/>
      <c r="D178" s="4" t="s">
        <v>783</v>
      </c>
      <c r="E178" s="5">
        <v>41821</v>
      </c>
      <c r="F178" s="6" t="s">
        <v>137</v>
      </c>
      <c r="G178" s="6" t="s">
        <v>784</v>
      </c>
      <c r="H178" s="7">
        <v>356</v>
      </c>
      <c r="I178" s="7"/>
      <c r="J178" s="7"/>
      <c r="K178" s="7"/>
      <c r="L178" s="7"/>
      <c r="M178" s="7"/>
      <c r="N178" s="7"/>
      <c r="O178" s="128">
        <f t="shared" si="47"/>
        <v>356</v>
      </c>
      <c r="P178" s="8"/>
      <c r="Q178" s="8"/>
      <c r="R178" s="8"/>
      <c r="S178" s="129">
        <f t="shared" si="50"/>
        <v>0</v>
      </c>
      <c r="T178" s="9"/>
      <c r="U178" s="9"/>
      <c r="V178" s="9"/>
      <c r="W178" s="9"/>
      <c r="X178" s="9"/>
      <c r="Y178" s="9"/>
      <c r="Z178" s="208">
        <f t="shared" ref="Z178:Z199" si="52">SUM(T178:Y178)</f>
        <v>0</v>
      </c>
      <c r="AA178" s="212">
        <f t="shared" ref="AA178:AA231" si="53">O178+S178+Z178</f>
        <v>356</v>
      </c>
    </row>
    <row r="179" spans="1:27" ht="25.5">
      <c r="A179" s="34">
        <v>176</v>
      </c>
      <c r="B179" s="3" t="s">
        <v>698</v>
      </c>
      <c r="C179" s="90"/>
      <c r="D179" s="4" t="s">
        <v>785</v>
      </c>
      <c r="E179" s="5">
        <v>41816</v>
      </c>
      <c r="F179" s="6" t="s">
        <v>409</v>
      </c>
      <c r="G179" s="6" t="s">
        <v>786</v>
      </c>
      <c r="H179" s="7"/>
      <c r="I179" s="7"/>
      <c r="J179" s="7"/>
      <c r="K179" s="7"/>
      <c r="L179" s="7"/>
      <c r="M179" s="7"/>
      <c r="N179" s="7"/>
      <c r="O179" s="128">
        <f t="shared" si="47"/>
        <v>0</v>
      </c>
      <c r="P179" s="8"/>
      <c r="Q179" s="8"/>
      <c r="R179" s="8"/>
      <c r="S179" s="129">
        <f t="shared" si="50"/>
        <v>0</v>
      </c>
      <c r="T179" s="9"/>
      <c r="U179" s="9">
        <v>1921</v>
      </c>
      <c r="V179" s="9"/>
      <c r="W179" s="9"/>
      <c r="X179" s="9"/>
      <c r="Y179" s="9"/>
      <c r="Z179" s="208">
        <f t="shared" si="52"/>
        <v>1921</v>
      </c>
      <c r="AA179" s="212">
        <f t="shared" si="53"/>
        <v>1921</v>
      </c>
    </row>
    <row r="180" spans="1:27" ht="25.5">
      <c r="A180" s="34">
        <v>177</v>
      </c>
      <c r="B180" s="3" t="s">
        <v>750</v>
      </c>
      <c r="C180" s="90"/>
      <c r="D180" s="4" t="s">
        <v>788</v>
      </c>
      <c r="E180" s="5">
        <v>41827</v>
      </c>
      <c r="F180" s="6" t="s">
        <v>789</v>
      </c>
      <c r="G180" s="6" t="s">
        <v>790</v>
      </c>
      <c r="H180" s="7">
        <v>1620.55</v>
      </c>
      <c r="I180" s="7"/>
      <c r="J180" s="7"/>
      <c r="K180" s="7"/>
      <c r="L180" s="7"/>
      <c r="M180" s="7"/>
      <c r="N180" s="7"/>
      <c r="O180" s="128">
        <f t="shared" si="47"/>
        <v>1620.55</v>
      </c>
      <c r="P180" s="8"/>
      <c r="Q180" s="8"/>
      <c r="R180" s="8"/>
      <c r="S180" s="129">
        <f t="shared" si="50"/>
        <v>0</v>
      </c>
      <c r="T180" s="9"/>
      <c r="U180" s="9"/>
      <c r="V180" s="9"/>
      <c r="W180" s="9"/>
      <c r="X180" s="9"/>
      <c r="Y180" s="9"/>
      <c r="Z180" s="208">
        <f t="shared" si="52"/>
        <v>0</v>
      </c>
      <c r="AA180" s="212">
        <f t="shared" si="53"/>
        <v>1620.55</v>
      </c>
    </row>
    <row r="181" spans="1:27" ht="38.25">
      <c r="A181" s="34">
        <v>178</v>
      </c>
      <c r="B181" s="3" t="s">
        <v>791</v>
      </c>
      <c r="C181" s="90"/>
      <c r="D181" s="4" t="s">
        <v>793</v>
      </c>
      <c r="E181" s="5">
        <v>41827</v>
      </c>
      <c r="F181" s="6" t="s">
        <v>137</v>
      </c>
      <c r="G181" s="6" t="s">
        <v>794</v>
      </c>
      <c r="H181" s="7">
        <v>1604</v>
      </c>
      <c r="I181" s="7"/>
      <c r="J181" s="7"/>
      <c r="K181" s="7"/>
      <c r="L181" s="7"/>
      <c r="M181" s="7"/>
      <c r="N181" s="7"/>
      <c r="O181" s="128">
        <f t="shared" si="47"/>
        <v>1604</v>
      </c>
      <c r="P181" s="8"/>
      <c r="Q181" s="8"/>
      <c r="R181" s="8"/>
      <c r="S181" s="129">
        <f t="shared" si="50"/>
        <v>0</v>
      </c>
      <c r="T181" s="9"/>
      <c r="U181" s="9"/>
      <c r="V181" s="9"/>
      <c r="W181" s="9"/>
      <c r="X181" s="9"/>
      <c r="Y181" s="9"/>
      <c r="Z181" s="208">
        <f t="shared" si="52"/>
        <v>0</v>
      </c>
      <c r="AA181" s="212">
        <f t="shared" si="53"/>
        <v>1604</v>
      </c>
    </row>
    <row r="182" spans="1:27" ht="38.25">
      <c r="A182" s="34">
        <v>179</v>
      </c>
      <c r="B182" s="3" t="s">
        <v>759</v>
      </c>
      <c r="C182" s="90"/>
      <c r="D182" s="4" t="s">
        <v>796</v>
      </c>
      <c r="E182" s="5">
        <v>41827</v>
      </c>
      <c r="F182" s="6" t="s">
        <v>797</v>
      </c>
      <c r="G182" s="6" t="s">
        <v>798</v>
      </c>
      <c r="H182" s="7">
        <v>4191</v>
      </c>
      <c r="I182" s="7"/>
      <c r="J182" s="7"/>
      <c r="K182" s="7"/>
      <c r="L182" s="7"/>
      <c r="M182" s="7"/>
      <c r="N182" s="7"/>
      <c r="O182" s="128">
        <f t="shared" si="47"/>
        <v>4191</v>
      </c>
      <c r="P182" s="8"/>
      <c r="Q182" s="8"/>
      <c r="R182" s="8"/>
      <c r="S182" s="129">
        <f t="shared" si="50"/>
        <v>0</v>
      </c>
      <c r="T182" s="9"/>
      <c r="U182" s="9"/>
      <c r="V182" s="9"/>
      <c r="W182" s="9"/>
      <c r="X182" s="9"/>
      <c r="Y182" s="9"/>
      <c r="Z182" s="208">
        <f t="shared" si="52"/>
        <v>0</v>
      </c>
      <c r="AA182" s="212">
        <f t="shared" si="53"/>
        <v>4191</v>
      </c>
    </row>
    <row r="183" spans="1:27" ht="38.25">
      <c r="A183" s="34">
        <v>180</v>
      </c>
      <c r="B183" s="3" t="s">
        <v>799</v>
      </c>
      <c r="C183" s="90"/>
      <c r="D183" s="4" t="s">
        <v>801</v>
      </c>
      <c r="E183" s="5">
        <v>41827</v>
      </c>
      <c r="F183" s="6" t="s">
        <v>802</v>
      </c>
      <c r="G183" s="6" t="s">
        <v>803</v>
      </c>
      <c r="H183" s="7">
        <v>22.93</v>
      </c>
      <c r="I183" s="7"/>
      <c r="J183" s="7"/>
      <c r="K183" s="7"/>
      <c r="L183" s="7"/>
      <c r="M183" s="7"/>
      <c r="N183" s="7"/>
      <c r="O183" s="128">
        <f t="shared" si="47"/>
        <v>22.93</v>
      </c>
      <c r="P183" s="8"/>
      <c r="Q183" s="8"/>
      <c r="R183" s="8"/>
      <c r="S183" s="129">
        <f t="shared" si="50"/>
        <v>0</v>
      </c>
      <c r="T183" s="9"/>
      <c r="U183" s="9"/>
      <c r="V183" s="9"/>
      <c r="W183" s="9"/>
      <c r="X183" s="9"/>
      <c r="Y183" s="9"/>
      <c r="Z183" s="208">
        <f t="shared" si="52"/>
        <v>0</v>
      </c>
      <c r="AA183" s="212">
        <f t="shared" si="53"/>
        <v>22.93</v>
      </c>
    </row>
    <row r="184" spans="1:27" ht="38.25">
      <c r="A184" s="34">
        <v>181</v>
      </c>
      <c r="B184" s="3" t="s">
        <v>799</v>
      </c>
      <c r="C184" s="90"/>
      <c r="D184" s="4" t="s">
        <v>804</v>
      </c>
      <c r="E184" s="5">
        <v>41827</v>
      </c>
      <c r="F184" s="6" t="s">
        <v>805</v>
      </c>
      <c r="G184" s="6" t="s">
        <v>806</v>
      </c>
      <c r="H184" s="7">
        <v>225</v>
      </c>
      <c r="I184" s="7"/>
      <c r="J184" s="7"/>
      <c r="K184" s="7"/>
      <c r="L184" s="7"/>
      <c r="M184" s="7"/>
      <c r="N184" s="7"/>
      <c r="O184" s="128">
        <f t="shared" si="47"/>
        <v>225</v>
      </c>
      <c r="P184" s="8"/>
      <c r="Q184" s="8"/>
      <c r="R184" s="8"/>
      <c r="S184" s="129">
        <f t="shared" si="50"/>
        <v>0</v>
      </c>
      <c r="T184" s="9"/>
      <c r="U184" s="9"/>
      <c r="V184" s="9"/>
      <c r="W184" s="9"/>
      <c r="X184" s="9"/>
      <c r="Y184" s="9"/>
      <c r="Z184" s="208">
        <f t="shared" si="52"/>
        <v>0</v>
      </c>
      <c r="AA184" s="212">
        <f t="shared" si="53"/>
        <v>225</v>
      </c>
    </row>
    <row r="185" spans="1:27" ht="38.25">
      <c r="A185" s="34">
        <v>182</v>
      </c>
      <c r="B185" s="3" t="s">
        <v>799</v>
      </c>
      <c r="C185" s="90"/>
      <c r="D185" s="4" t="s">
        <v>807</v>
      </c>
      <c r="E185" s="5">
        <v>41827</v>
      </c>
      <c r="F185" s="6" t="s">
        <v>789</v>
      </c>
      <c r="G185" s="6" t="s">
        <v>808</v>
      </c>
      <c r="H185" s="7">
        <v>504.25</v>
      </c>
      <c r="I185" s="7"/>
      <c r="J185" s="7"/>
      <c r="K185" s="7"/>
      <c r="L185" s="7"/>
      <c r="M185" s="7"/>
      <c r="N185" s="7"/>
      <c r="O185" s="128">
        <f t="shared" si="47"/>
        <v>504.25</v>
      </c>
      <c r="P185" s="8"/>
      <c r="Q185" s="8"/>
      <c r="R185" s="8"/>
      <c r="S185" s="129">
        <f t="shared" si="50"/>
        <v>0</v>
      </c>
      <c r="T185" s="9"/>
      <c r="U185" s="9"/>
      <c r="V185" s="9"/>
      <c r="W185" s="9"/>
      <c r="X185" s="9"/>
      <c r="Y185" s="9"/>
      <c r="Z185" s="208">
        <f t="shared" si="52"/>
        <v>0</v>
      </c>
      <c r="AA185" s="212">
        <f t="shared" si="53"/>
        <v>504.25</v>
      </c>
    </row>
    <row r="186" spans="1:27" ht="38.25">
      <c r="A186" s="34">
        <v>183</v>
      </c>
      <c r="B186" s="3" t="s">
        <v>799</v>
      </c>
      <c r="C186" s="90"/>
      <c r="D186" s="4" t="s">
        <v>809</v>
      </c>
      <c r="E186" s="5">
        <v>41827</v>
      </c>
      <c r="F186" s="6" t="s">
        <v>810</v>
      </c>
      <c r="G186" s="6" t="s">
        <v>811</v>
      </c>
      <c r="H186" s="7">
        <v>2202.62</v>
      </c>
      <c r="I186" s="7"/>
      <c r="J186" s="7"/>
      <c r="K186" s="7"/>
      <c r="L186" s="7"/>
      <c r="M186" s="7"/>
      <c r="N186" s="7"/>
      <c r="O186" s="128">
        <f t="shared" si="47"/>
        <v>2202.62</v>
      </c>
      <c r="P186" s="8"/>
      <c r="Q186" s="8"/>
      <c r="R186" s="8"/>
      <c r="S186" s="129">
        <f t="shared" si="50"/>
        <v>0</v>
      </c>
      <c r="T186" s="9"/>
      <c r="U186" s="9"/>
      <c r="V186" s="9"/>
      <c r="W186" s="9"/>
      <c r="X186" s="9"/>
      <c r="Y186" s="9"/>
      <c r="Z186" s="208">
        <f t="shared" si="52"/>
        <v>0</v>
      </c>
      <c r="AA186" s="212">
        <f t="shared" si="53"/>
        <v>2202.62</v>
      </c>
    </row>
    <row r="187" spans="1:27" ht="25.5">
      <c r="A187" s="34">
        <v>184</v>
      </c>
      <c r="B187" s="3" t="s">
        <v>813</v>
      </c>
      <c r="C187" s="90"/>
      <c r="D187" s="4" t="s">
        <v>814</v>
      </c>
      <c r="E187" s="5">
        <v>41838</v>
      </c>
      <c r="F187" s="6" t="s">
        <v>815</v>
      </c>
      <c r="G187" s="6" t="s">
        <v>816</v>
      </c>
      <c r="H187" s="7"/>
      <c r="I187" s="7"/>
      <c r="J187" s="7"/>
      <c r="K187" s="7"/>
      <c r="L187" s="7"/>
      <c r="M187" s="7"/>
      <c r="N187" s="7"/>
      <c r="O187" s="128">
        <f t="shared" si="47"/>
        <v>0</v>
      </c>
      <c r="P187" s="8"/>
      <c r="Q187" s="8"/>
      <c r="R187" s="8"/>
      <c r="S187" s="129">
        <f t="shared" si="50"/>
        <v>0</v>
      </c>
      <c r="T187" s="9"/>
      <c r="U187" s="9"/>
      <c r="V187" s="9">
        <v>585</v>
      </c>
      <c r="W187" s="9"/>
      <c r="X187" s="9"/>
      <c r="Y187" s="9"/>
      <c r="Z187" s="208">
        <f t="shared" si="52"/>
        <v>585</v>
      </c>
      <c r="AA187" s="212">
        <f t="shared" si="53"/>
        <v>585</v>
      </c>
    </row>
    <row r="188" spans="1:27" ht="25.5">
      <c r="A188" s="34">
        <v>185</v>
      </c>
      <c r="B188" s="3" t="s">
        <v>817</v>
      </c>
      <c r="C188" s="90"/>
      <c r="D188" s="4" t="s">
        <v>819</v>
      </c>
      <c r="E188" s="5">
        <v>41838</v>
      </c>
      <c r="F188" s="6" t="s">
        <v>820</v>
      </c>
      <c r="G188" s="6" t="s">
        <v>821</v>
      </c>
      <c r="H188" s="7"/>
      <c r="I188" s="7"/>
      <c r="J188" s="7">
        <v>1576.92</v>
      </c>
      <c r="K188" s="7"/>
      <c r="L188" s="7"/>
      <c r="M188" s="7"/>
      <c r="N188" s="7"/>
      <c r="O188" s="128">
        <f t="shared" si="47"/>
        <v>1576.92</v>
      </c>
      <c r="P188" s="8"/>
      <c r="Q188" s="8"/>
      <c r="R188" s="8"/>
      <c r="S188" s="129">
        <f t="shared" si="50"/>
        <v>0</v>
      </c>
      <c r="T188" s="9"/>
      <c r="U188" s="9">
        <v>377.82</v>
      </c>
      <c r="V188" s="9"/>
      <c r="W188" s="9"/>
      <c r="X188" s="9"/>
      <c r="Y188" s="9"/>
      <c r="Z188" s="208">
        <f t="shared" si="52"/>
        <v>377.82</v>
      </c>
      <c r="AA188" s="212">
        <f t="shared" si="53"/>
        <v>1954.74</v>
      </c>
    </row>
    <row r="189" spans="1:27" ht="25.5">
      <c r="A189" s="34">
        <v>186</v>
      </c>
      <c r="B189" s="3" t="s">
        <v>822</v>
      </c>
      <c r="C189" s="90"/>
      <c r="D189" s="4" t="s">
        <v>824</v>
      </c>
      <c r="E189" s="5">
        <v>41837</v>
      </c>
      <c r="F189" s="6" t="s">
        <v>359</v>
      </c>
      <c r="G189" s="6" t="s">
        <v>825</v>
      </c>
      <c r="H189" s="7"/>
      <c r="I189" s="7">
        <v>903</v>
      </c>
      <c r="J189" s="7"/>
      <c r="K189" s="7"/>
      <c r="L189" s="7"/>
      <c r="M189" s="7"/>
      <c r="N189" s="7"/>
      <c r="O189" s="128">
        <f t="shared" si="47"/>
        <v>903</v>
      </c>
      <c r="P189" s="8"/>
      <c r="Q189" s="8"/>
      <c r="R189" s="8"/>
      <c r="S189" s="129">
        <f t="shared" si="50"/>
        <v>0</v>
      </c>
      <c r="T189" s="9"/>
      <c r="U189" s="9"/>
      <c r="V189" s="9"/>
      <c r="W189" s="9"/>
      <c r="X189" s="9"/>
      <c r="Y189" s="9"/>
      <c r="Z189" s="208">
        <f t="shared" si="52"/>
        <v>0</v>
      </c>
      <c r="AA189" s="212">
        <f t="shared" si="53"/>
        <v>903</v>
      </c>
    </row>
    <row r="190" spans="1:27" ht="25.5">
      <c r="A190" s="34">
        <v>187</v>
      </c>
      <c r="B190" s="3" t="s">
        <v>767</v>
      </c>
      <c r="C190" s="90"/>
      <c r="D190" s="4" t="s">
        <v>827</v>
      </c>
      <c r="E190" s="5">
        <v>41834</v>
      </c>
      <c r="F190" s="6" t="s">
        <v>828</v>
      </c>
      <c r="G190" s="6" t="s">
        <v>829</v>
      </c>
      <c r="H190" s="7"/>
      <c r="I190" s="7"/>
      <c r="J190" s="7"/>
      <c r="K190" s="7"/>
      <c r="L190" s="7"/>
      <c r="M190" s="7"/>
      <c r="N190" s="7"/>
      <c r="O190" s="128">
        <f t="shared" si="47"/>
        <v>0</v>
      </c>
      <c r="P190" s="8"/>
      <c r="Q190" s="8"/>
      <c r="R190" s="8"/>
      <c r="S190" s="129">
        <f t="shared" si="50"/>
        <v>0</v>
      </c>
      <c r="T190" s="9"/>
      <c r="U190" s="9">
        <v>2401.25</v>
      </c>
      <c r="V190" s="9"/>
      <c r="W190" s="9"/>
      <c r="X190" s="9"/>
      <c r="Y190" s="9"/>
      <c r="Z190" s="208">
        <f t="shared" si="52"/>
        <v>2401.25</v>
      </c>
      <c r="AA190" s="212">
        <f t="shared" si="53"/>
        <v>2401.25</v>
      </c>
    </row>
    <row r="191" spans="1:27" ht="38.25">
      <c r="A191" s="34">
        <v>188</v>
      </c>
      <c r="B191" s="3" t="s">
        <v>812</v>
      </c>
      <c r="C191" s="90"/>
      <c r="D191" s="4" t="s">
        <v>830</v>
      </c>
      <c r="E191" s="5">
        <v>41838</v>
      </c>
      <c r="F191" s="6" t="s">
        <v>831</v>
      </c>
      <c r="G191" s="6" t="s">
        <v>832</v>
      </c>
      <c r="H191" s="7"/>
      <c r="I191" s="7"/>
      <c r="J191" s="7"/>
      <c r="K191" s="7">
        <v>841.55</v>
      </c>
      <c r="L191" s="7"/>
      <c r="M191" s="7"/>
      <c r="N191" s="7"/>
      <c r="O191" s="128">
        <f t="shared" si="47"/>
        <v>841.55</v>
      </c>
      <c r="P191" s="8"/>
      <c r="Q191" s="8"/>
      <c r="R191" s="8"/>
      <c r="S191" s="129">
        <f t="shared" si="50"/>
        <v>0</v>
      </c>
      <c r="T191" s="9"/>
      <c r="U191" s="9"/>
      <c r="V191" s="9"/>
      <c r="W191" s="9"/>
      <c r="X191" s="9"/>
      <c r="Y191" s="9"/>
      <c r="Z191" s="208">
        <f t="shared" si="52"/>
        <v>0</v>
      </c>
      <c r="AA191" s="212">
        <f t="shared" si="53"/>
        <v>841.55</v>
      </c>
    </row>
    <row r="192" spans="1:27" ht="38.25">
      <c r="A192" s="34">
        <v>189</v>
      </c>
      <c r="B192" s="3" t="s">
        <v>833</v>
      </c>
      <c r="C192" s="90"/>
      <c r="D192" s="4" t="s">
        <v>835</v>
      </c>
      <c r="E192" s="5">
        <v>41842</v>
      </c>
      <c r="F192" s="6" t="s">
        <v>202</v>
      </c>
      <c r="G192" s="6" t="s">
        <v>836</v>
      </c>
      <c r="H192" s="7"/>
      <c r="I192" s="7"/>
      <c r="J192" s="7"/>
      <c r="K192" s="7"/>
      <c r="L192" s="7"/>
      <c r="M192" s="7"/>
      <c r="N192" s="7"/>
      <c r="O192" s="128">
        <f t="shared" si="47"/>
        <v>0</v>
      </c>
      <c r="P192" s="8"/>
      <c r="Q192" s="8"/>
      <c r="R192" s="8"/>
      <c r="S192" s="129">
        <f t="shared" si="50"/>
        <v>0</v>
      </c>
      <c r="T192" s="9">
        <v>2100</v>
      </c>
      <c r="U192" s="9"/>
      <c r="V192" s="9"/>
      <c r="W192" s="9"/>
      <c r="X192" s="9"/>
      <c r="Y192" s="9"/>
      <c r="Z192" s="208">
        <f t="shared" si="52"/>
        <v>2100</v>
      </c>
      <c r="AA192" s="212">
        <f t="shared" si="53"/>
        <v>2100</v>
      </c>
    </row>
    <row r="193" spans="1:27" ht="38.25">
      <c r="A193" s="34">
        <v>190</v>
      </c>
      <c r="B193" s="3" t="s">
        <v>787</v>
      </c>
      <c r="C193" s="90"/>
      <c r="D193" s="4" t="s">
        <v>837</v>
      </c>
      <c r="E193" s="5">
        <v>41838</v>
      </c>
      <c r="F193" s="6" t="s">
        <v>838</v>
      </c>
      <c r="G193" s="6" t="s">
        <v>839</v>
      </c>
      <c r="H193" s="7"/>
      <c r="I193" s="7"/>
      <c r="J193" s="7"/>
      <c r="K193" s="7"/>
      <c r="L193" s="7"/>
      <c r="M193" s="7"/>
      <c r="N193" s="7"/>
      <c r="O193" s="128">
        <f t="shared" si="47"/>
        <v>0</v>
      </c>
      <c r="P193" s="8"/>
      <c r="Q193" s="8"/>
      <c r="R193" s="8"/>
      <c r="S193" s="129">
        <f t="shared" si="50"/>
        <v>0</v>
      </c>
      <c r="T193" s="9"/>
      <c r="U193" s="9"/>
      <c r="V193" s="9">
        <v>2855.65</v>
      </c>
      <c r="W193" s="9"/>
      <c r="X193" s="9"/>
      <c r="Y193" s="9"/>
      <c r="Z193" s="208">
        <f t="shared" si="52"/>
        <v>2855.65</v>
      </c>
      <c r="AA193" s="212">
        <f t="shared" si="53"/>
        <v>2855.65</v>
      </c>
    </row>
    <row r="194" spans="1:27" ht="25.5">
      <c r="A194" s="34">
        <v>191</v>
      </c>
      <c r="B194" s="3" t="s">
        <v>404</v>
      </c>
      <c r="C194" s="90"/>
      <c r="D194" s="4" t="s">
        <v>841</v>
      </c>
      <c r="E194" s="5">
        <v>41838</v>
      </c>
      <c r="F194" s="6" t="s">
        <v>842</v>
      </c>
      <c r="G194" s="6" t="s">
        <v>843</v>
      </c>
      <c r="H194" s="7"/>
      <c r="I194" s="7"/>
      <c r="J194" s="7"/>
      <c r="K194" s="7"/>
      <c r="L194" s="7"/>
      <c r="M194" s="7"/>
      <c r="N194" s="7"/>
      <c r="O194" s="128">
        <f t="shared" si="47"/>
        <v>0</v>
      </c>
      <c r="P194" s="8"/>
      <c r="Q194" s="8"/>
      <c r="R194" s="8"/>
      <c r="S194" s="129">
        <f t="shared" si="50"/>
        <v>0</v>
      </c>
      <c r="T194" s="9"/>
      <c r="U194" s="9"/>
      <c r="V194" s="9"/>
      <c r="W194" s="9">
        <v>2885.31</v>
      </c>
      <c r="X194" s="9"/>
      <c r="Y194" s="9"/>
      <c r="Z194" s="208">
        <f t="shared" si="52"/>
        <v>2885.31</v>
      </c>
      <c r="AA194" s="212">
        <f t="shared" si="53"/>
        <v>2885.31</v>
      </c>
    </row>
    <row r="195" spans="1:27" ht="38.25">
      <c r="A195" s="34">
        <v>192</v>
      </c>
      <c r="B195" s="3" t="s">
        <v>844</v>
      </c>
      <c r="C195" s="90"/>
      <c r="D195" s="4" t="s">
        <v>846</v>
      </c>
      <c r="E195" s="5">
        <v>41844</v>
      </c>
      <c r="F195" s="6" t="s">
        <v>847</v>
      </c>
      <c r="G195" s="6" t="s">
        <v>848</v>
      </c>
      <c r="H195" s="7"/>
      <c r="I195" s="7"/>
      <c r="J195" s="7"/>
      <c r="K195" s="7"/>
      <c r="L195" s="7">
        <v>1695</v>
      </c>
      <c r="M195" s="7"/>
      <c r="N195" s="7"/>
      <c r="O195" s="128">
        <f t="shared" si="47"/>
        <v>1695</v>
      </c>
      <c r="P195" s="8"/>
      <c r="Q195" s="8"/>
      <c r="R195" s="8"/>
      <c r="S195" s="129">
        <f t="shared" si="50"/>
        <v>0</v>
      </c>
      <c r="T195" s="9"/>
      <c r="U195" s="9"/>
      <c r="V195" s="9"/>
      <c r="W195" s="9"/>
      <c r="X195" s="9"/>
      <c r="Y195" s="9"/>
      <c r="Z195" s="208">
        <f t="shared" si="52"/>
        <v>0</v>
      </c>
      <c r="AA195" s="212">
        <f t="shared" si="53"/>
        <v>1695</v>
      </c>
    </row>
    <row r="196" spans="1:27" ht="38.25">
      <c r="A196" s="34">
        <v>193</v>
      </c>
      <c r="B196" s="3" t="s">
        <v>792</v>
      </c>
      <c r="C196" s="90"/>
      <c r="D196" s="4" t="s">
        <v>849</v>
      </c>
      <c r="E196" s="5">
        <v>41848</v>
      </c>
      <c r="F196" s="6" t="s">
        <v>850</v>
      </c>
      <c r="G196" s="6" t="s">
        <v>851</v>
      </c>
      <c r="H196" s="7"/>
      <c r="I196" s="7"/>
      <c r="J196" s="7"/>
      <c r="K196" s="7">
        <v>7800</v>
      </c>
      <c r="L196" s="7"/>
      <c r="M196" s="7"/>
      <c r="N196" s="7"/>
      <c r="O196" s="128">
        <f t="shared" si="47"/>
        <v>7800</v>
      </c>
      <c r="P196" s="8"/>
      <c r="Q196" s="8"/>
      <c r="R196" s="8"/>
      <c r="S196" s="129">
        <f t="shared" si="50"/>
        <v>0</v>
      </c>
      <c r="T196" s="9"/>
      <c r="U196" s="9"/>
      <c r="V196" s="9"/>
      <c r="W196" s="9"/>
      <c r="X196" s="9"/>
      <c r="Y196" s="9"/>
      <c r="Z196" s="208">
        <f t="shared" si="52"/>
        <v>0</v>
      </c>
      <c r="AA196" s="212">
        <f t="shared" si="53"/>
        <v>7800</v>
      </c>
    </row>
    <row r="197" spans="1:27" ht="25.5">
      <c r="A197" s="34">
        <v>194</v>
      </c>
      <c r="B197" s="3" t="s">
        <v>834</v>
      </c>
      <c r="C197" s="90"/>
      <c r="D197" s="4" t="s">
        <v>852</v>
      </c>
      <c r="E197" s="5">
        <v>41848</v>
      </c>
      <c r="F197" s="6" t="s">
        <v>511</v>
      </c>
      <c r="G197" s="6" t="s">
        <v>853</v>
      </c>
      <c r="H197" s="7">
        <v>1499</v>
      </c>
      <c r="I197" s="7"/>
      <c r="J197" s="7"/>
      <c r="K197" s="7"/>
      <c r="L197" s="7"/>
      <c r="M197" s="7"/>
      <c r="N197" s="7"/>
      <c r="O197" s="128">
        <f t="shared" si="47"/>
        <v>1499</v>
      </c>
      <c r="P197" s="8"/>
      <c r="Q197" s="8"/>
      <c r="R197" s="8"/>
      <c r="S197" s="129">
        <f t="shared" si="50"/>
        <v>0</v>
      </c>
      <c r="T197" s="9"/>
      <c r="U197" s="9"/>
      <c r="V197" s="9"/>
      <c r="W197" s="9"/>
      <c r="X197" s="9"/>
      <c r="Y197" s="9"/>
      <c r="Z197" s="208">
        <f t="shared" si="52"/>
        <v>0</v>
      </c>
      <c r="AA197" s="212">
        <f t="shared" si="53"/>
        <v>1499</v>
      </c>
    </row>
    <row r="198" spans="1:27" ht="27.75" customHeight="1">
      <c r="A198" s="34">
        <v>195</v>
      </c>
      <c r="B198" s="3" t="s">
        <v>834</v>
      </c>
      <c r="C198" s="90"/>
      <c r="D198" s="4" t="s">
        <v>854</v>
      </c>
      <c r="E198" s="5">
        <v>41848</v>
      </c>
      <c r="F198" s="6" t="s">
        <v>789</v>
      </c>
      <c r="G198" s="6" t="s">
        <v>855</v>
      </c>
      <c r="H198" s="7">
        <v>489.6</v>
      </c>
      <c r="I198" s="7"/>
      <c r="J198" s="7"/>
      <c r="K198" s="7"/>
      <c r="L198" s="7"/>
      <c r="M198" s="7"/>
      <c r="N198" s="7"/>
      <c r="O198" s="128">
        <f t="shared" si="47"/>
        <v>489.6</v>
      </c>
      <c r="P198" s="8"/>
      <c r="Q198" s="8"/>
      <c r="R198" s="8"/>
      <c r="S198" s="129">
        <f t="shared" si="50"/>
        <v>0</v>
      </c>
      <c r="T198" s="9"/>
      <c r="U198" s="9"/>
      <c r="V198" s="9"/>
      <c r="W198" s="9"/>
      <c r="X198" s="9"/>
      <c r="Y198" s="9"/>
      <c r="Z198" s="208">
        <f t="shared" si="52"/>
        <v>0</v>
      </c>
      <c r="AA198" s="212">
        <f t="shared" si="53"/>
        <v>489.6</v>
      </c>
    </row>
    <row r="199" spans="1:27" ht="38.25">
      <c r="A199" s="34">
        <v>196</v>
      </c>
      <c r="B199" s="3" t="s">
        <v>856</v>
      </c>
      <c r="C199" s="90"/>
      <c r="D199" s="4" t="s">
        <v>857</v>
      </c>
      <c r="E199" s="5">
        <v>41848</v>
      </c>
      <c r="F199" s="6" t="s">
        <v>789</v>
      </c>
      <c r="G199" s="6" t="s">
        <v>858</v>
      </c>
      <c r="H199" s="7">
        <v>2381.92</v>
      </c>
      <c r="I199" s="7"/>
      <c r="J199" s="7"/>
      <c r="K199" s="7"/>
      <c r="L199" s="7"/>
      <c r="M199" s="7"/>
      <c r="N199" s="7"/>
      <c r="O199" s="128">
        <f t="shared" si="47"/>
        <v>2381.92</v>
      </c>
      <c r="P199" s="8"/>
      <c r="Q199" s="8"/>
      <c r="R199" s="8"/>
      <c r="S199" s="129">
        <f t="shared" si="50"/>
        <v>0</v>
      </c>
      <c r="T199" s="9"/>
      <c r="U199" s="9"/>
      <c r="V199" s="9"/>
      <c r="W199" s="9"/>
      <c r="X199" s="9"/>
      <c r="Y199" s="9"/>
      <c r="Z199" s="208">
        <f t="shared" si="52"/>
        <v>0</v>
      </c>
      <c r="AA199" s="212">
        <f t="shared" si="53"/>
        <v>2381.92</v>
      </c>
    </row>
    <row r="200" spans="1:27" ht="51">
      <c r="A200" s="34">
        <v>197</v>
      </c>
      <c r="B200" s="3" t="s">
        <v>776</v>
      </c>
      <c r="C200" s="90"/>
      <c r="D200" s="4" t="s">
        <v>859</v>
      </c>
      <c r="E200" s="5">
        <v>41848</v>
      </c>
      <c r="F200" s="6" t="s">
        <v>860</v>
      </c>
      <c r="G200" s="6" t="s">
        <v>861</v>
      </c>
      <c r="H200" s="7"/>
      <c r="I200" s="7"/>
      <c r="J200" s="7"/>
      <c r="K200" s="7"/>
      <c r="L200" s="7"/>
      <c r="M200" s="7"/>
      <c r="N200" s="7"/>
      <c r="O200" s="128">
        <f t="shared" ref="O200:O208" si="54">SUM(H200:N200)</f>
        <v>0</v>
      </c>
      <c r="P200" s="8"/>
      <c r="Q200" s="8"/>
      <c r="R200" s="8"/>
      <c r="S200" s="129">
        <f t="shared" ref="S200:S201" si="55">SUM(P200:R200)</f>
        <v>0</v>
      </c>
      <c r="T200" s="9">
        <v>9060</v>
      </c>
      <c r="U200" s="9"/>
      <c r="V200" s="9"/>
      <c r="W200" s="9"/>
      <c r="X200" s="9"/>
      <c r="Y200" s="9"/>
      <c r="Z200" s="208">
        <f t="shared" ref="Z200:Z201" si="56">SUM(T200:Y200)</f>
        <v>9060</v>
      </c>
      <c r="AA200" s="212">
        <f t="shared" si="53"/>
        <v>9060</v>
      </c>
    </row>
    <row r="201" spans="1:27" ht="38.25">
      <c r="A201" s="34">
        <v>198</v>
      </c>
      <c r="B201" s="3" t="s">
        <v>818</v>
      </c>
      <c r="C201" s="90"/>
      <c r="D201" s="4" t="s">
        <v>863</v>
      </c>
      <c r="E201" s="5">
        <v>41848</v>
      </c>
      <c r="F201" s="6" t="s">
        <v>774</v>
      </c>
      <c r="G201" s="6" t="s">
        <v>864</v>
      </c>
      <c r="H201" s="7"/>
      <c r="I201" s="7"/>
      <c r="J201" s="7"/>
      <c r="K201" s="7"/>
      <c r="L201" s="7"/>
      <c r="M201" s="7"/>
      <c r="N201" s="7"/>
      <c r="O201" s="128">
        <f t="shared" si="54"/>
        <v>0</v>
      </c>
      <c r="P201" s="8"/>
      <c r="Q201" s="8"/>
      <c r="R201" s="8"/>
      <c r="S201" s="129">
        <f t="shared" si="55"/>
        <v>0</v>
      </c>
      <c r="T201" s="9"/>
      <c r="U201" s="9">
        <v>650.32000000000005</v>
      </c>
      <c r="V201" s="9"/>
      <c r="W201" s="9"/>
      <c r="X201" s="9"/>
      <c r="Y201" s="9"/>
      <c r="Z201" s="208">
        <f t="shared" si="56"/>
        <v>650.32000000000005</v>
      </c>
      <c r="AA201" s="212">
        <f t="shared" si="53"/>
        <v>650.32000000000005</v>
      </c>
    </row>
    <row r="202" spans="1:27" ht="25.5">
      <c r="A202" s="34">
        <v>199</v>
      </c>
      <c r="B202" s="3" t="s">
        <v>865</v>
      </c>
      <c r="C202" s="90"/>
      <c r="D202" s="4" t="s">
        <v>866</v>
      </c>
      <c r="E202" s="5">
        <v>41837</v>
      </c>
      <c r="F202" s="6" t="s">
        <v>137</v>
      </c>
      <c r="G202" s="6" t="s">
        <v>867</v>
      </c>
      <c r="H202" s="7">
        <v>864</v>
      </c>
      <c r="I202" s="7"/>
      <c r="J202" s="7"/>
      <c r="K202" s="7"/>
      <c r="L202" s="7"/>
      <c r="M202" s="7"/>
      <c r="N202" s="7"/>
      <c r="O202" s="128">
        <f t="shared" si="54"/>
        <v>864</v>
      </c>
      <c r="P202" s="8"/>
      <c r="Q202" s="8"/>
      <c r="R202" s="8"/>
      <c r="S202" s="129"/>
      <c r="T202" s="9"/>
      <c r="U202" s="9"/>
      <c r="V202" s="9"/>
      <c r="W202" s="9"/>
      <c r="X202" s="9"/>
      <c r="Y202" s="9"/>
      <c r="Z202" s="208"/>
      <c r="AA202" s="212">
        <f t="shared" si="53"/>
        <v>864</v>
      </c>
    </row>
    <row r="203" spans="1:27" ht="25.5">
      <c r="A203" s="34">
        <v>200</v>
      </c>
      <c r="B203" s="3" t="s">
        <v>865</v>
      </c>
      <c r="C203" s="90"/>
      <c r="D203" s="4" t="s">
        <v>868</v>
      </c>
      <c r="E203" s="5">
        <v>41837</v>
      </c>
      <c r="F203" s="6" t="s">
        <v>523</v>
      </c>
      <c r="G203" s="6" t="s">
        <v>869</v>
      </c>
      <c r="H203" s="7">
        <v>268.29000000000002</v>
      </c>
      <c r="I203" s="7"/>
      <c r="J203" s="7"/>
      <c r="K203" s="7"/>
      <c r="L203" s="7"/>
      <c r="M203" s="7"/>
      <c r="N203" s="7"/>
      <c r="O203" s="128">
        <f t="shared" si="54"/>
        <v>268.29000000000002</v>
      </c>
      <c r="P203" s="8"/>
      <c r="Q203" s="8"/>
      <c r="R203" s="8"/>
      <c r="S203" s="129"/>
      <c r="T203" s="9"/>
      <c r="U203" s="9"/>
      <c r="V203" s="9"/>
      <c r="W203" s="9"/>
      <c r="X203" s="9"/>
      <c r="Y203" s="9"/>
      <c r="Z203" s="208"/>
      <c r="AA203" s="212">
        <f t="shared" si="53"/>
        <v>268.29000000000002</v>
      </c>
    </row>
    <row r="204" spans="1:27" ht="25.5">
      <c r="A204" s="34">
        <v>201</v>
      </c>
      <c r="B204" s="3" t="s">
        <v>865</v>
      </c>
      <c r="C204" s="90"/>
      <c r="D204" s="4" t="s">
        <v>870</v>
      </c>
      <c r="E204" s="5">
        <v>41837</v>
      </c>
      <c r="F204" s="6" t="s">
        <v>371</v>
      </c>
      <c r="G204" s="6" t="s">
        <v>871</v>
      </c>
      <c r="H204" s="7">
        <v>557.85</v>
      </c>
      <c r="I204" s="7"/>
      <c r="J204" s="7"/>
      <c r="K204" s="7"/>
      <c r="L204" s="7"/>
      <c r="M204" s="7"/>
      <c r="N204" s="7"/>
      <c r="O204" s="128">
        <f t="shared" si="54"/>
        <v>557.85</v>
      </c>
      <c r="P204" s="8"/>
      <c r="Q204" s="8"/>
      <c r="R204" s="8"/>
      <c r="S204" s="129">
        <f t="shared" ref="S204:S207" si="57">SUM(P204:R204)</f>
        <v>0</v>
      </c>
      <c r="T204" s="9">
        <v>125.13</v>
      </c>
      <c r="U204" s="9"/>
      <c r="V204" s="9"/>
      <c r="W204" s="9"/>
      <c r="X204" s="9"/>
      <c r="Y204" s="9"/>
      <c r="Z204" s="208">
        <f t="shared" ref="Z204:Z208" si="58">SUM(T204:Y204)</f>
        <v>125.13</v>
      </c>
      <c r="AA204" s="212">
        <f t="shared" si="53"/>
        <v>682.98</v>
      </c>
    </row>
    <row r="205" spans="1:27" ht="38.25">
      <c r="A205" s="34">
        <v>202</v>
      </c>
      <c r="B205" s="3" t="s">
        <v>872</v>
      </c>
      <c r="C205" s="90"/>
      <c r="D205" s="4" t="s">
        <v>873</v>
      </c>
      <c r="E205" s="5">
        <v>41837</v>
      </c>
      <c r="F205" s="6" t="s">
        <v>523</v>
      </c>
      <c r="G205" s="6" t="s">
        <v>874</v>
      </c>
      <c r="H205" s="7">
        <v>7369.93</v>
      </c>
      <c r="I205" s="7"/>
      <c r="J205" s="7"/>
      <c r="K205" s="7"/>
      <c r="L205" s="7"/>
      <c r="M205" s="7"/>
      <c r="N205" s="7"/>
      <c r="O205" s="128">
        <f t="shared" si="54"/>
        <v>7369.93</v>
      </c>
      <c r="P205" s="8"/>
      <c r="Q205" s="8"/>
      <c r="R205" s="8"/>
      <c r="S205" s="129">
        <f t="shared" si="57"/>
        <v>0</v>
      </c>
      <c r="T205" s="9">
        <v>911.51</v>
      </c>
      <c r="U205" s="9">
        <v>704.9</v>
      </c>
      <c r="V205" s="9">
        <v>339.68</v>
      </c>
      <c r="W205" s="9"/>
      <c r="X205" s="9"/>
      <c r="Y205" s="9"/>
      <c r="Z205" s="208">
        <f t="shared" si="58"/>
        <v>1956.09</v>
      </c>
      <c r="AA205" s="212">
        <f t="shared" si="53"/>
        <v>9326.02</v>
      </c>
    </row>
    <row r="206" spans="1:27" ht="38.25">
      <c r="A206" s="34">
        <v>203</v>
      </c>
      <c r="B206" s="3" t="s">
        <v>872</v>
      </c>
      <c r="C206" s="90"/>
      <c r="D206" s="4" t="s">
        <v>875</v>
      </c>
      <c r="E206" s="5">
        <v>41837</v>
      </c>
      <c r="F206" s="6" t="s">
        <v>789</v>
      </c>
      <c r="G206" s="6" t="s">
        <v>876</v>
      </c>
      <c r="H206" s="7">
        <v>2960.29</v>
      </c>
      <c r="I206" s="7"/>
      <c r="J206" s="7"/>
      <c r="K206" s="7"/>
      <c r="L206" s="7"/>
      <c r="M206" s="7"/>
      <c r="N206" s="7"/>
      <c r="O206" s="128">
        <f t="shared" si="54"/>
        <v>2960.29</v>
      </c>
      <c r="P206" s="8"/>
      <c r="Q206" s="8"/>
      <c r="R206" s="8"/>
      <c r="S206" s="129">
        <f t="shared" si="57"/>
        <v>0</v>
      </c>
      <c r="T206" s="9">
        <v>439.8</v>
      </c>
      <c r="U206" s="9">
        <v>2761.86</v>
      </c>
      <c r="V206" s="9">
        <v>274.39999999999998</v>
      </c>
      <c r="W206" s="9"/>
      <c r="X206" s="9"/>
      <c r="Y206" s="9"/>
      <c r="Z206" s="208">
        <f t="shared" si="58"/>
        <v>3476.0600000000004</v>
      </c>
      <c r="AA206" s="212">
        <f t="shared" si="53"/>
        <v>6436.35</v>
      </c>
    </row>
    <row r="207" spans="1:27" ht="38.25">
      <c r="A207" s="34">
        <v>204</v>
      </c>
      <c r="B207" s="3" t="s">
        <v>872</v>
      </c>
      <c r="C207" s="90"/>
      <c r="D207" s="4" t="s">
        <v>877</v>
      </c>
      <c r="E207" s="5">
        <v>41837</v>
      </c>
      <c r="F207" s="6" t="s">
        <v>137</v>
      </c>
      <c r="G207" s="6" t="s">
        <v>878</v>
      </c>
      <c r="H207" s="7">
        <v>430.57</v>
      </c>
      <c r="I207" s="7"/>
      <c r="J207" s="7"/>
      <c r="K207" s="7"/>
      <c r="L207" s="7"/>
      <c r="M207" s="7"/>
      <c r="N207" s="7"/>
      <c r="O207" s="128">
        <f t="shared" si="54"/>
        <v>430.57</v>
      </c>
      <c r="P207" s="8"/>
      <c r="Q207" s="8"/>
      <c r="R207" s="8"/>
      <c r="S207" s="129">
        <f t="shared" si="57"/>
        <v>0</v>
      </c>
      <c r="T207" s="9">
        <v>529.4</v>
      </c>
      <c r="U207" s="9">
        <v>1409.3</v>
      </c>
      <c r="V207" s="9">
        <v>1888.4</v>
      </c>
      <c r="W207" s="9"/>
      <c r="X207" s="9"/>
      <c r="Y207" s="9"/>
      <c r="Z207" s="208">
        <f t="shared" si="58"/>
        <v>3827.1</v>
      </c>
      <c r="AA207" s="212">
        <f t="shared" si="53"/>
        <v>4257.67</v>
      </c>
    </row>
    <row r="208" spans="1:27" ht="25.5">
      <c r="A208" s="34">
        <v>205</v>
      </c>
      <c r="B208" s="3" t="s">
        <v>880</v>
      </c>
      <c r="C208" s="90"/>
      <c r="D208" s="4" t="s">
        <v>881</v>
      </c>
      <c r="E208" s="5">
        <v>41841</v>
      </c>
      <c r="F208" s="6" t="s">
        <v>173</v>
      </c>
      <c r="G208" s="6" t="s">
        <v>882</v>
      </c>
      <c r="H208" s="7"/>
      <c r="I208" s="7">
        <v>114</v>
      </c>
      <c r="J208" s="7"/>
      <c r="K208" s="7"/>
      <c r="L208" s="7"/>
      <c r="M208" s="7"/>
      <c r="N208" s="7"/>
      <c r="O208" s="128">
        <f t="shared" si="54"/>
        <v>114</v>
      </c>
      <c r="P208" s="8"/>
      <c r="Q208" s="8"/>
      <c r="R208" s="8"/>
      <c r="S208" s="129"/>
      <c r="T208" s="9"/>
      <c r="U208" s="9"/>
      <c r="V208" s="9"/>
      <c r="W208" s="9"/>
      <c r="X208" s="9"/>
      <c r="Y208" s="9"/>
      <c r="Z208" s="208">
        <f t="shared" si="58"/>
        <v>0</v>
      </c>
      <c r="AA208" s="212">
        <f t="shared" si="53"/>
        <v>114</v>
      </c>
    </row>
    <row r="209" spans="1:27" ht="25.5">
      <c r="A209" s="34">
        <v>206</v>
      </c>
      <c r="B209" s="3" t="s">
        <v>795</v>
      </c>
      <c r="C209" s="90"/>
      <c r="D209" s="4" t="s">
        <v>883</v>
      </c>
      <c r="E209" s="5">
        <v>41850</v>
      </c>
      <c r="F209" s="6" t="s">
        <v>884</v>
      </c>
      <c r="G209" s="6" t="s">
        <v>885</v>
      </c>
      <c r="H209" s="7"/>
      <c r="I209" s="7"/>
      <c r="J209" s="7"/>
      <c r="K209" s="7"/>
      <c r="L209" s="7"/>
      <c r="M209" s="7">
        <v>400</v>
      </c>
      <c r="N209" s="7"/>
      <c r="O209" s="128">
        <f t="shared" ref="O209:O212" si="59">SUM(H209:N209)</f>
        <v>400</v>
      </c>
      <c r="P209" s="8"/>
      <c r="Q209" s="8"/>
      <c r="R209" s="8"/>
      <c r="S209" s="129">
        <f t="shared" ref="S209:S212" si="60">SUM(P209:R209)</f>
        <v>0</v>
      </c>
      <c r="T209" s="9"/>
      <c r="U209" s="9"/>
      <c r="V209" s="9"/>
      <c r="W209" s="9"/>
      <c r="X209" s="9"/>
      <c r="Y209" s="9"/>
      <c r="Z209" s="208">
        <f t="shared" ref="Z209:Z215" si="61">SUM(T209:Y209)</f>
        <v>0</v>
      </c>
      <c r="AA209" s="212">
        <f t="shared" si="53"/>
        <v>400</v>
      </c>
    </row>
    <row r="210" spans="1:27" ht="25.5">
      <c r="A210" s="34">
        <v>207</v>
      </c>
      <c r="B210" s="3" t="s">
        <v>800</v>
      </c>
      <c r="C210" s="90"/>
      <c r="D210" s="4" t="s">
        <v>886</v>
      </c>
      <c r="E210" s="5">
        <v>41850</v>
      </c>
      <c r="F210" s="6" t="s">
        <v>887</v>
      </c>
      <c r="G210" s="6" t="s">
        <v>888</v>
      </c>
      <c r="H210" s="7"/>
      <c r="I210" s="7"/>
      <c r="J210" s="7"/>
      <c r="K210" s="7"/>
      <c r="L210" s="7"/>
      <c r="M210" s="7"/>
      <c r="N210" s="7"/>
      <c r="O210" s="128">
        <f t="shared" si="59"/>
        <v>0</v>
      </c>
      <c r="P210" s="8"/>
      <c r="Q210" s="8"/>
      <c r="R210" s="8"/>
      <c r="S210" s="129">
        <f t="shared" si="60"/>
        <v>0</v>
      </c>
      <c r="T210" s="9"/>
      <c r="U210" s="9"/>
      <c r="V210" s="9">
        <v>508.5</v>
      </c>
      <c r="W210" s="9"/>
      <c r="X210" s="9"/>
      <c r="Y210" s="9"/>
      <c r="Z210" s="208">
        <f t="shared" si="61"/>
        <v>508.5</v>
      </c>
      <c r="AA210" s="212">
        <f t="shared" si="53"/>
        <v>508.5</v>
      </c>
    </row>
    <row r="211" spans="1:27" ht="38.25">
      <c r="A211" s="34">
        <v>208</v>
      </c>
      <c r="B211" s="3" t="s">
        <v>800</v>
      </c>
      <c r="C211" s="90"/>
      <c r="D211" s="4" t="s">
        <v>889</v>
      </c>
      <c r="E211" s="5">
        <v>41850</v>
      </c>
      <c r="F211" s="6" t="s">
        <v>137</v>
      </c>
      <c r="G211" s="6" t="s">
        <v>890</v>
      </c>
      <c r="H211" s="7"/>
      <c r="I211" s="7"/>
      <c r="J211" s="7"/>
      <c r="K211" s="7"/>
      <c r="L211" s="7"/>
      <c r="M211" s="7"/>
      <c r="N211" s="7"/>
      <c r="O211" s="128">
        <f t="shared" si="59"/>
        <v>0</v>
      </c>
      <c r="P211" s="8"/>
      <c r="Q211" s="8"/>
      <c r="R211" s="8"/>
      <c r="S211" s="129">
        <f t="shared" si="60"/>
        <v>0</v>
      </c>
      <c r="T211" s="9"/>
      <c r="U211" s="9"/>
      <c r="V211" s="9">
        <v>294.39999999999998</v>
      </c>
      <c r="W211" s="9"/>
      <c r="X211" s="9"/>
      <c r="Y211" s="9"/>
      <c r="Z211" s="208">
        <f t="shared" si="61"/>
        <v>294.39999999999998</v>
      </c>
      <c r="AA211" s="212">
        <f t="shared" si="53"/>
        <v>294.39999999999998</v>
      </c>
    </row>
    <row r="212" spans="1:27" ht="29.25" customHeight="1">
      <c r="A212" s="34">
        <v>209</v>
      </c>
      <c r="B212" s="3" t="s">
        <v>879</v>
      </c>
      <c r="C212" s="90"/>
      <c r="D212" s="4" t="s">
        <v>891</v>
      </c>
      <c r="E212" s="5">
        <v>41850</v>
      </c>
      <c r="F212" s="6" t="s">
        <v>892</v>
      </c>
      <c r="G212" s="6" t="s">
        <v>893</v>
      </c>
      <c r="H212" s="7"/>
      <c r="I212" s="7"/>
      <c r="J212" s="7"/>
      <c r="K212" s="7"/>
      <c r="L212" s="7">
        <v>15776</v>
      </c>
      <c r="M212" s="7"/>
      <c r="N212" s="7"/>
      <c r="O212" s="128">
        <f t="shared" si="59"/>
        <v>15776</v>
      </c>
      <c r="P212" s="8"/>
      <c r="Q212" s="8"/>
      <c r="R212" s="8"/>
      <c r="S212" s="129">
        <f t="shared" si="60"/>
        <v>0</v>
      </c>
      <c r="T212" s="9"/>
      <c r="U212" s="9"/>
      <c r="V212" s="9"/>
      <c r="W212" s="9"/>
      <c r="X212" s="9"/>
      <c r="Y212" s="9"/>
      <c r="Z212" s="208">
        <f t="shared" si="61"/>
        <v>0</v>
      </c>
      <c r="AA212" s="212">
        <f t="shared" si="53"/>
        <v>15776</v>
      </c>
    </row>
    <row r="213" spans="1:27" ht="38.25">
      <c r="A213" s="34">
        <v>210</v>
      </c>
      <c r="B213" s="3" t="s">
        <v>862</v>
      </c>
      <c r="C213" s="90"/>
      <c r="D213" s="4" t="s">
        <v>894</v>
      </c>
      <c r="E213" s="5">
        <v>41850</v>
      </c>
      <c r="F213" s="6" t="s">
        <v>887</v>
      </c>
      <c r="G213" s="6" t="s">
        <v>895</v>
      </c>
      <c r="H213" s="7"/>
      <c r="I213" s="7"/>
      <c r="J213" s="7"/>
      <c r="K213" s="7"/>
      <c r="L213" s="7"/>
      <c r="M213" s="7"/>
      <c r="N213" s="7"/>
      <c r="O213" s="128">
        <f>SUM(H213:N213)</f>
        <v>0</v>
      </c>
      <c r="P213" s="8"/>
      <c r="Q213" s="8"/>
      <c r="R213" s="8"/>
      <c r="S213" s="129">
        <f>SUM(P213:R213)</f>
        <v>0</v>
      </c>
      <c r="T213" s="9"/>
      <c r="U213" s="9"/>
      <c r="V213" s="9">
        <v>621.5</v>
      </c>
      <c r="W213" s="9"/>
      <c r="X213" s="9"/>
      <c r="Y213" s="9"/>
      <c r="Z213" s="208">
        <f t="shared" si="61"/>
        <v>621.5</v>
      </c>
      <c r="AA213" s="212">
        <f>O213+S213+Z213</f>
        <v>621.5</v>
      </c>
    </row>
    <row r="214" spans="1:27" ht="25.5">
      <c r="A214" s="34">
        <v>211</v>
      </c>
      <c r="B214" s="3" t="s">
        <v>896</v>
      </c>
      <c r="C214" s="90"/>
      <c r="D214" s="4" t="s">
        <v>897</v>
      </c>
      <c r="E214" s="5">
        <v>41838</v>
      </c>
      <c r="F214" s="6" t="s">
        <v>49</v>
      </c>
      <c r="G214" s="6" t="s">
        <v>898</v>
      </c>
      <c r="H214" s="7"/>
      <c r="I214" s="7">
        <v>190.69</v>
      </c>
      <c r="J214" s="7"/>
      <c r="K214" s="7"/>
      <c r="L214" s="7"/>
      <c r="M214" s="7"/>
      <c r="N214" s="7"/>
      <c r="O214" s="128">
        <f>SUM(H214:N214)</f>
        <v>190.69</v>
      </c>
      <c r="P214" s="8"/>
      <c r="Q214" s="8"/>
      <c r="R214" s="8"/>
      <c r="S214" s="129">
        <f>SUM(P214:R214)</f>
        <v>0</v>
      </c>
      <c r="T214" s="9"/>
      <c r="U214" s="9"/>
      <c r="V214" s="9"/>
      <c r="W214" s="9"/>
      <c r="X214" s="9"/>
      <c r="Y214" s="9"/>
      <c r="Z214" s="208">
        <f t="shared" si="61"/>
        <v>0</v>
      </c>
      <c r="AA214" s="212">
        <f>O214+S214+Z214</f>
        <v>190.69</v>
      </c>
    </row>
    <row r="215" spans="1:27" ht="25.5">
      <c r="A215" s="34">
        <v>212</v>
      </c>
      <c r="B215" s="3" t="s">
        <v>896</v>
      </c>
      <c r="C215" s="90"/>
      <c r="D215" s="4" t="s">
        <v>899</v>
      </c>
      <c r="E215" s="5">
        <v>41838</v>
      </c>
      <c r="F215" s="6" t="s">
        <v>900</v>
      </c>
      <c r="G215" s="6" t="s">
        <v>901</v>
      </c>
      <c r="H215" s="7"/>
      <c r="I215" s="7">
        <v>190.69</v>
      </c>
      <c r="J215" s="7"/>
      <c r="K215" s="7"/>
      <c r="L215" s="7"/>
      <c r="M215" s="7"/>
      <c r="N215" s="7"/>
      <c r="O215" s="128">
        <f t="shared" ref="O215:O230" si="62">SUM(H215:N215)</f>
        <v>190.69</v>
      </c>
      <c r="P215" s="8"/>
      <c r="Q215" s="8"/>
      <c r="R215" s="8"/>
      <c r="S215" s="129">
        <f t="shared" ref="S215:S227" si="63">SUM(P215:R215)</f>
        <v>0</v>
      </c>
      <c r="T215" s="9"/>
      <c r="U215" s="9"/>
      <c r="V215" s="9"/>
      <c r="W215" s="9"/>
      <c r="X215" s="9"/>
      <c r="Y215" s="9"/>
      <c r="Z215" s="208">
        <f t="shared" si="61"/>
        <v>0</v>
      </c>
      <c r="AA215" s="212">
        <f t="shared" ref="AA215" si="64">O215+S215+Z215</f>
        <v>190.69</v>
      </c>
    </row>
    <row r="216" spans="1:27" ht="38.25">
      <c r="A216" s="34">
        <v>213</v>
      </c>
      <c r="B216" s="3" t="s">
        <v>823</v>
      </c>
      <c r="C216" s="90"/>
      <c r="D216" s="4" t="s">
        <v>902</v>
      </c>
      <c r="E216" s="5">
        <v>41859</v>
      </c>
      <c r="F216" s="6" t="s">
        <v>504</v>
      </c>
      <c r="G216" s="6" t="s">
        <v>903</v>
      </c>
      <c r="H216" s="7"/>
      <c r="I216" s="7"/>
      <c r="J216" s="7"/>
      <c r="K216" s="7"/>
      <c r="L216" s="7"/>
      <c r="M216" s="7"/>
      <c r="N216" s="7"/>
      <c r="O216" s="128">
        <f t="shared" si="62"/>
        <v>0</v>
      </c>
      <c r="P216" s="8"/>
      <c r="Q216" s="8"/>
      <c r="R216" s="8"/>
      <c r="S216" s="129">
        <f t="shared" si="63"/>
        <v>0</v>
      </c>
      <c r="T216" s="9"/>
      <c r="U216" s="9">
        <v>4168</v>
      </c>
      <c r="V216" s="9"/>
      <c r="W216" s="9"/>
      <c r="X216" s="9"/>
      <c r="Y216" s="9"/>
      <c r="Z216" s="208">
        <f>SUM(T216:Y216)</f>
        <v>4168</v>
      </c>
      <c r="AA216" s="212">
        <f t="shared" si="53"/>
        <v>4168</v>
      </c>
    </row>
    <row r="217" spans="1:27" ht="25.5" customHeight="1">
      <c r="A217" s="34">
        <v>214</v>
      </c>
      <c r="B217" s="3" t="s">
        <v>826</v>
      </c>
      <c r="C217" s="90"/>
      <c r="D217" s="4" t="s">
        <v>905</v>
      </c>
      <c r="E217" s="5">
        <v>41859</v>
      </c>
      <c r="F217" s="6" t="s">
        <v>906</v>
      </c>
      <c r="G217" s="6" t="s">
        <v>907</v>
      </c>
      <c r="H217" s="7">
        <v>316.39999999999998</v>
      </c>
      <c r="I217" s="7"/>
      <c r="J217" s="7"/>
      <c r="K217" s="7"/>
      <c r="L217" s="7"/>
      <c r="M217" s="7"/>
      <c r="N217" s="7"/>
      <c r="O217" s="128">
        <f t="shared" si="62"/>
        <v>316.39999999999998</v>
      </c>
      <c r="P217" s="8"/>
      <c r="Q217" s="8"/>
      <c r="R217" s="8"/>
      <c r="S217" s="129">
        <f t="shared" si="63"/>
        <v>0</v>
      </c>
      <c r="T217" s="9"/>
      <c r="U217" s="9"/>
      <c r="V217" s="9"/>
      <c r="W217" s="9"/>
      <c r="X217" s="9"/>
      <c r="Y217" s="9"/>
      <c r="Z217" s="208">
        <f t="shared" ref="Z217:Z231" si="65">SUM(T217:Y217)</f>
        <v>0</v>
      </c>
      <c r="AA217" s="212">
        <f t="shared" si="53"/>
        <v>316.39999999999998</v>
      </c>
    </row>
    <row r="218" spans="1:27" ht="38.25">
      <c r="A218" s="34">
        <v>215</v>
      </c>
      <c r="B218" s="3" t="s">
        <v>908</v>
      </c>
      <c r="C218" s="90"/>
      <c r="D218" s="4" t="s">
        <v>910</v>
      </c>
      <c r="E218" s="5">
        <v>41859</v>
      </c>
      <c r="F218" s="6" t="s">
        <v>820</v>
      </c>
      <c r="G218" s="6" t="s">
        <v>911</v>
      </c>
      <c r="H218" s="7"/>
      <c r="I218" s="7"/>
      <c r="J218" s="7"/>
      <c r="K218" s="7"/>
      <c r="L218" s="7"/>
      <c r="M218" s="7">
        <f>371.86</f>
        <v>371.86</v>
      </c>
      <c r="N218" s="7"/>
      <c r="O218" s="128">
        <f t="shared" si="62"/>
        <v>371.86</v>
      </c>
      <c r="P218" s="8"/>
      <c r="Q218" s="8"/>
      <c r="R218" s="8"/>
      <c r="S218" s="129">
        <f t="shared" si="63"/>
        <v>0</v>
      </c>
      <c r="T218" s="9">
        <v>1538.14</v>
      </c>
      <c r="U218" s="9"/>
      <c r="V218" s="9"/>
      <c r="W218" s="9"/>
      <c r="X218" s="9"/>
      <c r="Y218" s="9"/>
      <c r="Z218" s="208">
        <f t="shared" si="65"/>
        <v>1538.14</v>
      </c>
      <c r="AA218" s="212">
        <f t="shared" si="53"/>
        <v>1910</v>
      </c>
    </row>
    <row r="219" spans="1:27" ht="38.25">
      <c r="A219" s="34">
        <v>216</v>
      </c>
      <c r="B219" s="14" t="s">
        <v>912</v>
      </c>
      <c r="C219" s="90"/>
      <c r="D219" s="4" t="s">
        <v>913</v>
      </c>
      <c r="E219" s="80">
        <v>41859</v>
      </c>
      <c r="F219" s="6" t="s">
        <v>914</v>
      </c>
      <c r="G219" s="6" t="s">
        <v>915</v>
      </c>
      <c r="H219" s="7"/>
      <c r="I219" s="7"/>
      <c r="J219" s="7"/>
      <c r="K219" s="7"/>
      <c r="L219" s="7"/>
      <c r="M219" s="7"/>
      <c r="N219" s="7"/>
      <c r="O219" s="128">
        <f t="shared" si="62"/>
        <v>0</v>
      </c>
      <c r="P219" s="8"/>
      <c r="Q219" s="8"/>
      <c r="R219" s="8"/>
      <c r="S219" s="129">
        <f t="shared" si="63"/>
        <v>0</v>
      </c>
      <c r="T219" s="9"/>
      <c r="U219" s="9">
        <v>5472.48</v>
      </c>
      <c r="V219" s="9"/>
      <c r="W219" s="9"/>
      <c r="X219" s="9"/>
      <c r="Y219" s="9"/>
      <c r="Z219" s="208">
        <f t="shared" si="65"/>
        <v>5472.48</v>
      </c>
      <c r="AA219" s="212">
        <f t="shared" si="53"/>
        <v>5472.48</v>
      </c>
    </row>
    <row r="220" spans="1:27" ht="40.5" customHeight="1">
      <c r="A220" s="34">
        <v>217</v>
      </c>
      <c r="B220" s="3" t="s">
        <v>840</v>
      </c>
      <c r="C220" s="90"/>
      <c r="D220" s="4" t="s">
        <v>916</v>
      </c>
      <c r="E220" s="5">
        <v>41863</v>
      </c>
      <c r="F220" s="6" t="s">
        <v>726</v>
      </c>
      <c r="G220" s="6" t="s">
        <v>917</v>
      </c>
      <c r="H220" s="7"/>
      <c r="I220" s="7"/>
      <c r="J220" s="7"/>
      <c r="K220" s="7"/>
      <c r="L220" s="7"/>
      <c r="M220" s="7"/>
      <c r="N220" s="7"/>
      <c r="O220" s="128">
        <f t="shared" si="62"/>
        <v>0</v>
      </c>
      <c r="P220" s="8"/>
      <c r="Q220" s="8"/>
      <c r="R220" s="8"/>
      <c r="S220" s="129">
        <f t="shared" si="63"/>
        <v>0</v>
      </c>
      <c r="T220" s="9">
        <v>1360.57</v>
      </c>
      <c r="U220" s="9"/>
      <c r="V220" s="9"/>
      <c r="W220" s="9"/>
      <c r="X220" s="9"/>
      <c r="Y220" s="9"/>
      <c r="Z220" s="208">
        <f t="shared" si="65"/>
        <v>1360.57</v>
      </c>
      <c r="AA220" s="212">
        <f t="shared" si="53"/>
        <v>1360.57</v>
      </c>
    </row>
    <row r="221" spans="1:27" ht="39" customHeight="1">
      <c r="A221" s="34">
        <v>218</v>
      </c>
      <c r="B221" s="3" t="s">
        <v>840</v>
      </c>
      <c r="C221" s="90"/>
      <c r="D221" s="4" t="s">
        <v>918</v>
      </c>
      <c r="E221" s="5">
        <v>41863</v>
      </c>
      <c r="F221" s="6" t="s">
        <v>919</v>
      </c>
      <c r="G221" s="6" t="s">
        <v>920</v>
      </c>
      <c r="H221" s="7"/>
      <c r="I221" s="7"/>
      <c r="J221" s="7"/>
      <c r="K221" s="7"/>
      <c r="L221" s="7"/>
      <c r="M221" s="7"/>
      <c r="N221" s="7"/>
      <c r="O221" s="128">
        <f t="shared" si="62"/>
        <v>0</v>
      </c>
      <c r="P221" s="8"/>
      <c r="Q221" s="8"/>
      <c r="R221" s="8"/>
      <c r="S221" s="129">
        <f t="shared" si="63"/>
        <v>0</v>
      </c>
      <c r="T221" s="9">
        <v>299.83</v>
      </c>
      <c r="U221" s="9"/>
      <c r="V221" s="9"/>
      <c r="W221" s="9"/>
      <c r="X221" s="9"/>
      <c r="Y221" s="9"/>
      <c r="Z221" s="208">
        <f t="shared" si="65"/>
        <v>299.83</v>
      </c>
      <c r="AA221" s="212">
        <f t="shared" si="53"/>
        <v>299.83</v>
      </c>
    </row>
    <row r="222" spans="1:27" ht="39.75" customHeight="1">
      <c r="A222" s="34">
        <v>219</v>
      </c>
      <c r="B222" s="3" t="s">
        <v>840</v>
      </c>
      <c r="C222" s="90"/>
      <c r="D222" s="4" t="s">
        <v>921</v>
      </c>
      <c r="E222" s="5">
        <v>41863</v>
      </c>
      <c r="F222" s="6" t="s">
        <v>121</v>
      </c>
      <c r="G222" s="6" t="s">
        <v>922</v>
      </c>
      <c r="H222" s="7"/>
      <c r="I222" s="7"/>
      <c r="J222" s="7"/>
      <c r="K222" s="7"/>
      <c r="L222" s="7"/>
      <c r="M222" s="7"/>
      <c r="N222" s="7"/>
      <c r="O222" s="128">
        <f t="shared" si="62"/>
        <v>0</v>
      </c>
      <c r="P222" s="8"/>
      <c r="Q222" s="8"/>
      <c r="R222" s="8"/>
      <c r="S222" s="129">
        <f t="shared" si="63"/>
        <v>0</v>
      </c>
      <c r="T222" s="9">
        <v>2563.1</v>
      </c>
      <c r="U222" s="9"/>
      <c r="V222" s="9"/>
      <c r="W222" s="9"/>
      <c r="X222" s="9"/>
      <c r="Y222" s="9"/>
      <c r="Z222" s="208">
        <f t="shared" si="65"/>
        <v>2563.1</v>
      </c>
      <c r="AA222" s="212">
        <f t="shared" si="53"/>
        <v>2563.1</v>
      </c>
    </row>
    <row r="223" spans="1:27" ht="25.5">
      <c r="A223" s="34">
        <v>220</v>
      </c>
      <c r="B223" s="3" t="s">
        <v>904</v>
      </c>
      <c r="C223" s="90"/>
      <c r="D223" s="4" t="s">
        <v>923</v>
      </c>
      <c r="E223" s="5">
        <v>41859</v>
      </c>
      <c r="F223" s="6" t="s">
        <v>924</v>
      </c>
      <c r="G223" s="6" t="s">
        <v>925</v>
      </c>
      <c r="H223" s="7"/>
      <c r="I223" s="7"/>
      <c r="J223" s="7"/>
      <c r="K223" s="7"/>
      <c r="L223" s="7"/>
      <c r="M223" s="7"/>
      <c r="N223" s="7"/>
      <c r="O223" s="128">
        <f t="shared" si="62"/>
        <v>0</v>
      </c>
      <c r="P223" s="8"/>
      <c r="Q223" s="8"/>
      <c r="R223" s="8"/>
      <c r="S223" s="129">
        <f t="shared" si="63"/>
        <v>0</v>
      </c>
      <c r="T223" s="9"/>
      <c r="U223" s="9"/>
      <c r="V223" s="9">
        <v>222</v>
      </c>
      <c r="W223" s="9"/>
      <c r="X223" s="9"/>
      <c r="Y223" s="9"/>
      <c r="Z223" s="208">
        <f t="shared" si="65"/>
        <v>222</v>
      </c>
      <c r="AA223" s="212">
        <f t="shared" si="53"/>
        <v>222</v>
      </c>
    </row>
    <row r="224" spans="1:27" ht="38.25">
      <c r="A224" s="34">
        <v>221</v>
      </c>
      <c r="B224" s="3" t="s">
        <v>904</v>
      </c>
      <c r="C224" s="90"/>
      <c r="D224" s="4" t="s">
        <v>926</v>
      </c>
      <c r="E224" s="5">
        <v>41859</v>
      </c>
      <c r="F224" s="6" t="s">
        <v>927</v>
      </c>
      <c r="G224" s="6" t="s">
        <v>928</v>
      </c>
      <c r="H224" s="7"/>
      <c r="I224" s="7"/>
      <c r="J224" s="7"/>
      <c r="K224" s="7"/>
      <c r="L224" s="7"/>
      <c r="M224" s="7"/>
      <c r="N224" s="7"/>
      <c r="O224" s="128">
        <f t="shared" si="62"/>
        <v>0</v>
      </c>
      <c r="P224" s="8"/>
      <c r="Q224" s="8"/>
      <c r="R224" s="8"/>
      <c r="S224" s="129">
        <f t="shared" si="63"/>
        <v>0</v>
      </c>
      <c r="T224" s="9"/>
      <c r="U224" s="9"/>
      <c r="V224" s="9">
        <v>2034</v>
      </c>
      <c r="W224" s="9"/>
      <c r="X224" s="9"/>
      <c r="Y224" s="9"/>
      <c r="Z224" s="208">
        <f t="shared" si="65"/>
        <v>2034</v>
      </c>
      <c r="AA224" s="212">
        <f t="shared" si="53"/>
        <v>2034</v>
      </c>
    </row>
    <row r="225" spans="1:27" ht="38.25">
      <c r="A225" s="34">
        <v>222</v>
      </c>
      <c r="B225" s="3" t="s">
        <v>904</v>
      </c>
      <c r="C225" s="90"/>
      <c r="D225" s="4" t="s">
        <v>929</v>
      </c>
      <c r="E225" s="5">
        <v>41859</v>
      </c>
      <c r="F225" s="6" t="s">
        <v>781</v>
      </c>
      <c r="G225" s="6" t="s">
        <v>930</v>
      </c>
      <c r="H225" s="7"/>
      <c r="I225" s="7"/>
      <c r="J225" s="7"/>
      <c r="K225" s="7"/>
      <c r="L225" s="7"/>
      <c r="M225" s="7"/>
      <c r="N225" s="7"/>
      <c r="O225" s="128">
        <f t="shared" si="62"/>
        <v>0</v>
      </c>
      <c r="P225" s="8"/>
      <c r="Q225" s="8"/>
      <c r="R225" s="8"/>
      <c r="S225" s="129">
        <f t="shared" si="63"/>
        <v>0</v>
      </c>
      <c r="T225" s="9"/>
      <c r="U225" s="9"/>
      <c r="V225" s="9">
        <v>1011.2</v>
      </c>
      <c r="W225" s="9"/>
      <c r="X225" s="9"/>
      <c r="Y225" s="9"/>
      <c r="Z225" s="208">
        <f t="shared" si="65"/>
        <v>1011.2</v>
      </c>
      <c r="AA225" s="212">
        <f t="shared" si="53"/>
        <v>1011.2</v>
      </c>
    </row>
    <row r="226" spans="1:27" ht="38.25">
      <c r="A226" s="34">
        <v>223</v>
      </c>
      <c r="B226" s="3" t="s">
        <v>904</v>
      </c>
      <c r="C226" s="90"/>
      <c r="D226" s="4" t="s">
        <v>931</v>
      </c>
      <c r="E226" s="5">
        <v>41859</v>
      </c>
      <c r="F226" s="6" t="s">
        <v>932</v>
      </c>
      <c r="G226" s="6" t="s">
        <v>933</v>
      </c>
      <c r="H226" s="7"/>
      <c r="I226" s="7"/>
      <c r="J226" s="7"/>
      <c r="K226" s="7"/>
      <c r="L226" s="7"/>
      <c r="M226" s="7"/>
      <c r="N226" s="7"/>
      <c r="O226" s="128">
        <f t="shared" si="62"/>
        <v>0</v>
      </c>
      <c r="P226" s="8"/>
      <c r="Q226" s="8"/>
      <c r="R226" s="8"/>
      <c r="S226" s="129">
        <f t="shared" si="63"/>
        <v>0</v>
      </c>
      <c r="T226" s="9"/>
      <c r="U226" s="9"/>
      <c r="V226" s="9">
        <v>20313.5</v>
      </c>
      <c r="W226" s="9"/>
      <c r="X226" s="9"/>
      <c r="Y226" s="9"/>
      <c r="Z226" s="208">
        <f t="shared" si="65"/>
        <v>20313.5</v>
      </c>
      <c r="AA226" s="212">
        <f t="shared" si="53"/>
        <v>20313.5</v>
      </c>
    </row>
    <row r="227" spans="1:27" ht="38.25">
      <c r="A227" s="34">
        <v>224</v>
      </c>
      <c r="B227" s="3" t="s">
        <v>904</v>
      </c>
      <c r="C227" s="90"/>
      <c r="D227" s="4" t="s">
        <v>934</v>
      </c>
      <c r="E227" s="5">
        <v>41859</v>
      </c>
      <c r="F227" s="6" t="s">
        <v>726</v>
      </c>
      <c r="G227" s="6" t="s">
        <v>935</v>
      </c>
      <c r="H227" s="7"/>
      <c r="I227" s="7"/>
      <c r="J227" s="7"/>
      <c r="K227" s="7"/>
      <c r="L227" s="7"/>
      <c r="M227" s="7"/>
      <c r="N227" s="7"/>
      <c r="O227" s="128">
        <f t="shared" si="62"/>
        <v>0</v>
      </c>
      <c r="P227" s="8"/>
      <c r="Q227" s="8"/>
      <c r="R227" s="8"/>
      <c r="S227" s="129">
        <f t="shared" si="63"/>
        <v>0</v>
      </c>
      <c r="T227" s="9"/>
      <c r="U227" s="9"/>
      <c r="V227" s="9">
        <v>3116.05</v>
      </c>
      <c r="W227" s="9"/>
      <c r="X227" s="9"/>
      <c r="Y227" s="9"/>
      <c r="Z227" s="208">
        <f t="shared" si="65"/>
        <v>3116.05</v>
      </c>
      <c r="AA227" s="212">
        <f t="shared" si="53"/>
        <v>3116.05</v>
      </c>
    </row>
    <row r="228" spans="1:27" ht="51">
      <c r="A228" s="34">
        <v>225</v>
      </c>
      <c r="B228" s="3" t="s">
        <v>909</v>
      </c>
      <c r="C228" s="90"/>
      <c r="D228" s="4" t="s">
        <v>936</v>
      </c>
      <c r="E228" s="5">
        <v>41871</v>
      </c>
      <c r="F228" s="6" t="s">
        <v>937</v>
      </c>
      <c r="G228" s="6" t="s">
        <v>938</v>
      </c>
      <c r="H228" s="7"/>
      <c r="I228" s="7"/>
      <c r="J228" s="7"/>
      <c r="K228" s="7"/>
      <c r="L228" s="7"/>
      <c r="M228" s="7"/>
      <c r="N228" s="7"/>
      <c r="O228" s="128">
        <f t="shared" si="62"/>
        <v>0</v>
      </c>
      <c r="P228" s="8"/>
      <c r="Q228" s="8"/>
      <c r="R228" s="8"/>
      <c r="S228" s="129">
        <f>SUM(P228:R228)</f>
        <v>0</v>
      </c>
      <c r="T228" s="9"/>
      <c r="U228" s="9">
        <v>26389</v>
      </c>
      <c r="V228" s="9"/>
      <c r="W228" s="9"/>
      <c r="X228" s="9"/>
      <c r="Y228" s="9"/>
      <c r="Z228" s="208">
        <f>SUM(T228:Y228)</f>
        <v>26389</v>
      </c>
      <c r="AA228" s="212">
        <f>O228+S228+Z228</f>
        <v>26389</v>
      </c>
    </row>
    <row r="229" spans="1:27" ht="26.25" customHeight="1">
      <c r="A229" s="34">
        <v>226</v>
      </c>
      <c r="B229" s="3" t="s">
        <v>845</v>
      </c>
      <c r="C229" s="90"/>
      <c r="D229" s="4" t="s">
        <v>940</v>
      </c>
      <c r="E229" s="5">
        <v>41870</v>
      </c>
      <c r="F229" s="6" t="s">
        <v>941</v>
      </c>
      <c r="G229" s="6" t="s">
        <v>942</v>
      </c>
      <c r="H229" s="7">
        <v>21223.66</v>
      </c>
      <c r="I229" s="7"/>
      <c r="J229" s="7"/>
      <c r="K229" s="7"/>
      <c r="L229" s="7"/>
      <c r="M229" s="7"/>
      <c r="N229" s="7"/>
      <c r="O229" s="128">
        <f t="shared" si="62"/>
        <v>21223.66</v>
      </c>
      <c r="P229" s="8"/>
      <c r="Q229" s="8"/>
      <c r="R229" s="8"/>
      <c r="S229" s="129"/>
      <c r="T229" s="9"/>
      <c r="U229" s="9"/>
      <c r="V229" s="9"/>
      <c r="W229" s="9"/>
      <c r="X229" s="9"/>
      <c r="Y229" s="9"/>
      <c r="Z229" s="208">
        <f>SUM(T229:Y229)</f>
        <v>0</v>
      </c>
      <c r="AA229" s="212">
        <f>O229+S229+Z229</f>
        <v>21223.66</v>
      </c>
    </row>
    <row r="230" spans="1:27" ht="38.25">
      <c r="A230" s="34">
        <v>227</v>
      </c>
      <c r="B230" s="3" t="s">
        <v>939</v>
      </c>
      <c r="C230" s="90"/>
      <c r="D230" s="4" t="s">
        <v>943</v>
      </c>
      <c r="E230" s="5">
        <v>41873</v>
      </c>
      <c r="F230" s="6" t="s">
        <v>944</v>
      </c>
      <c r="G230" s="6" t="s">
        <v>945</v>
      </c>
      <c r="H230" s="7"/>
      <c r="I230" s="7"/>
      <c r="J230" s="7"/>
      <c r="K230" s="7"/>
      <c r="L230" s="7">
        <v>575.4</v>
      </c>
      <c r="M230" s="7"/>
      <c r="N230" s="7"/>
      <c r="O230" s="128">
        <f t="shared" si="62"/>
        <v>575.4</v>
      </c>
      <c r="P230" s="8"/>
      <c r="Q230" s="8"/>
      <c r="R230" s="8"/>
      <c r="S230" s="129">
        <f t="shared" ref="S230:S231" si="66">SUM(P230:R230)</f>
        <v>0</v>
      </c>
      <c r="T230" s="9"/>
      <c r="U230" s="9"/>
      <c r="V230" s="9"/>
      <c r="W230" s="9"/>
      <c r="X230" s="9"/>
      <c r="Y230" s="9"/>
      <c r="Z230" s="208">
        <f t="shared" si="65"/>
        <v>0</v>
      </c>
      <c r="AA230" s="212">
        <f t="shared" si="53"/>
        <v>575.4</v>
      </c>
    </row>
    <row r="231" spans="1:27" ht="39" thickBot="1">
      <c r="A231" s="91">
        <v>228</v>
      </c>
      <c r="B231" s="92" t="s">
        <v>949</v>
      </c>
      <c r="C231" s="93"/>
      <c r="D231" s="94" t="s">
        <v>946</v>
      </c>
      <c r="E231" s="95">
        <v>41878</v>
      </c>
      <c r="F231" s="96" t="s">
        <v>947</v>
      </c>
      <c r="G231" s="96" t="s">
        <v>948</v>
      </c>
      <c r="H231" s="97"/>
      <c r="I231" s="97"/>
      <c r="J231" s="97">
        <v>500</v>
      </c>
      <c r="K231" s="97"/>
      <c r="L231" s="97"/>
      <c r="M231" s="97"/>
      <c r="N231" s="97"/>
      <c r="O231" s="133">
        <f t="shared" ref="O231" si="67">SUM(H231:N231)</f>
        <v>500</v>
      </c>
      <c r="P231" s="98"/>
      <c r="Q231" s="98"/>
      <c r="R231" s="98"/>
      <c r="S231" s="134">
        <f t="shared" si="66"/>
        <v>0</v>
      </c>
      <c r="T231" s="99"/>
      <c r="U231" s="99"/>
      <c r="V231" s="99"/>
      <c r="W231" s="99"/>
      <c r="X231" s="99"/>
      <c r="Y231" s="99"/>
      <c r="Z231" s="210">
        <f t="shared" si="65"/>
        <v>0</v>
      </c>
      <c r="AA231" s="214">
        <f t="shared" si="53"/>
        <v>500</v>
      </c>
    </row>
    <row r="232" spans="1:27" ht="16.5" thickTop="1"/>
  </sheetData>
  <mergeCells count="25">
    <mergeCell ref="A1:A3"/>
    <mergeCell ref="B1:B3"/>
    <mergeCell ref="C1:C3"/>
    <mergeCell ref="D1:D3"/>
    <mergeCell ref="Z1:Z3"/>
    <mergeCell ref="AA1:AA3"/>
    <mergeCell ref="T2:T3"/>
    <mergeCell ref="U2:U3"/>
    <mergeCell ref="V2:V3"/>
    <mergeCell ref="W2:W3"/>
    <mergeCell ref="C141:C145"/>
    <mergeCell ref="X2:X3"/>
    <mergeCell ref="Y2:Y3"/>
    <mergeCell ref="S1:S3"/>
    <mergeCell ref="T1:Y1"/>
    <mergeCell ref="E1:E3"/>
    <mergeCell ref="F1:F3"/>
    <mergeCell ref="G1:G3"/>
    <mergeCell ref="H1:N1"/>
    <mergeCell ref="O1:O3"/>
    <mergeCell ref="P1:R1"/>
    <mergeCell ref="H2:L2"/>
    <mergeCell ref="P2:P3"/>
    <mergeCell ref="Q2:Q3"/>
    <mergeCell ref="R2:R3"/>
  </mergeCells>
  <printOptions horizontalCentered="1"/>
  <pageMargins left="7.874015748031496E-2" right="0.15748031496062992" top="1.1811023622047245" bottom="0.43307086614173229" header="0.35433070866141736" footer="0.15748031496062992"/>
  <pageSetup scale="87" orientation="portrait" horizontalDpi="300" verticalDpi="300" r:id="rId1"/>
  <headerFooter alignWithMargins="0">
    <oddHeader xml:space="preserve">&amp;C&amp;"Trebuchet MS,Normal"&amp;12MINISTERIO DE GOBERNACION Y DESARROLLO TERRITORIAL&amp;10
Unidad de Adquisiciones y Contrataciones Institucional
&amp;UCOMPRAS POR LIBRE GESTION DEL 6 DE ENERO AL 31 DE AGOSTO 2014&amp;U
</oddHeader>
    <oddFooter>&amp;L&amp;"Arial Narrow,Normal"&amp;8UACI/Sandra García&amp;C&amp;8Página / &amp;P de 10&amp;R&amp;8sept. 2014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3"/>
  <sheetViews>
    <sheetView showGridLines="0" workbookViewId="0">
      <pane ySplit="1845" activePane="bottomLeft"/>
      <selection activeCell="B1" sqref="B1:B1048576"/>
      <selection pane="bottomLeft" activeCell="V32" sqref="A1:V32"/>
    </sheetView>
  </sheetViews>
  <sheetFormatPr baseColWidth="10" defaultRowHeight="13.5"/>
  <cols>
    <col min="1" max="1" width="4.5703125" style="57" customWidth="1"/>
    <col min="2" max="2" width="6.85546875" style="58" hidden="1" customWidth="1"/>
    <col min="3" max="3" width="19.140625" style="59" bestFit="1" customWidth="1"/>
    <col min="4" max="4" width="11.85546875" style="59" customWidth="1"/>
    <col min="5" max="5" width="36.7109375" customWidth="1"/>
    <col min="6" max="6" width="10.7109375" hidden="1" customWidth="1"/>
    <col min="7" max="7" width="9.85546875" hidden="1" customWidth="1"/>
    <col min="8" max="8" width="12.28515625" hidden="1" customWidth="1"/>
    <col min="9" max="9" width="13.42578125" style="139" customWidth="1"/>
    <col min="10" max="12" width="10.7109375" style="139" hidden="1" customWidth="1"/>
    <col min="13" max="14" width="9.5703125" style="139" hidden="1" customWidth="1"/>
    <col min="15" max="15" width="11.42578125" style="140" customWidth="1"/>
    <col min="16" max="16" width="11.28515625" style="60" hidden="1" customWidth="1"/>
    <col min="17" max="17" width="11" style="60" hidden="1" customWidth="1"/>
    <col min="18" max="18" width="12.5703125" style="60" hidden="1" customWidth="1"/>
    <col min="19" max="19" width="12" style="60" hidden="1" customWidth="1"/>
    <col min="20" max="20" width="11.7109375" style="141" customWidth="1"/>
    <col min="21" max="21" width="9.5703125" style="61" customWidth="1"/>
    <col min="22" max="22" width="14.85546875" style="122" customWidth="1"/>
    <col min="23" max="23" width="24" customWidth="1"/>
  </cols>
  <sheetData>
    <row r="1" spans="1:23" s="46" customFormat="1" ht="28.5" customHeight="1" thickTop="1">
      <c r="A1" s="305" t="s">
        <v>545</v>
      </c>
      <c r="B1" s="307" t="s">
        <v>546</v>
      </c>
      <c r="C1" s="302" t="s">
        <v>547</v>
      </c>
      <c r="D1" s="302" t="s">
        <v>548</v>
      </c>
      <c r="E1" s="277" t="s">
        <v>549</v>
      </c>
      <c r="F1" s="277" t="s">
        <v>950</v>
      </c>
      <c r="G1" s="277"/>
      <c r="H1" s="277"/>
      <c r="I1" s="302" t="s">
        <v>997</v>
      </c>
      <c r="J1" s="277" t="s">
        <v>951</v>
      </c>
      <c r="K1" s="277"/>
      <c r="L1" s="277"/>
      <c r="M1" s="277"/>
      <c r="N1" s="277"/>
      <c r="O1" s="302" t="s">
        <v>998</v>
      </c>
      <c r="P1" s="304" t="s">
        <v>8</v>
      </c>
      <c r="Q1" s="304"/>
      <c r="R1" s="304"/>
      <c r="S1" s="304"/>
      <c r="T1" s="302" t="s">
        <v>552</v>
      </c>
      <c r="U1" s="302" t="s">
        <v>553</v>
      </c>
      <c r="V1" s="296" t="s">
        <v>554</v>
      </c>
    </row>
    <row r="2" spans="1:23" s="215" customFormat="1" ht="18" customHeight="1" thickBot="1">
      <c r="A2" s="306"/>
      <c r="B2" s="308"/>
      <c r="C2" s="303"/>
      <c r="D2" s="303"/>
      <c r="E2" s="303"/>
      <c r="F2" s="222" t="s">
        <v>557</v>
      </c>
      <c r="G2" s="222" t="s">
        <v>558</v>
      </c>
      <c r="H2" s="222" t="s">
        <v>559</v>
      </c>
      <c r="I2" s="303"/>
      <c r="J2" s="222" t="s">
        <v>560</v>
      </c>
      <c r="K2" s="222" t="s">
        <v>561</v>
      </c>
      <c r="L2" s="222" t="s">
        <v>562</v>
      </c>
      <c r="M2" s="123" t="s">
        <v>563</v>
      </c>
      <c r="N2" s="123" t="s">
        <v>564</v>
      </c>
      <c r="O2" s="303"/>
      <c r="P2" s="222" t="s">
        <v>565</v>
      </c>
      <c r="Q2" s="222" t="s">
        <v>566</v>
      </c>
      <c r="R2" s="222" t="s">
        <v>567</v>
      </c>
      <c r="S2" s="222" t="s">
        <v>568</v>
      </c>
      <c r="T2" s="303"/>
      <c r="U2" s="303"/>
      <c r="V2" s="297"/>
    </row>
    <row r="3" spans="1:23" s="37" customFormat="1" ht="21" customHeight="1" thickTop="1" thickBot="1">
      <c r="A3" s="298" t="s">
        <v>569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300"/>
    </row>
    <row r="4" spans="1:23" s="46" customFormat="1" ht="39" thickTop="1">
      <c r="A4" s="223">
        <v>1</v>
      </c>
      <c r="B4" s="77" t="s">
        <v>570</v>
      </c>
      <c r="C4" s="78" t="s">
        <v>571</v>
      </c>
      <c r="D4" s="224" t="s">
        <v>572</v>
      </c>
      <c r="E4" s="225" t="s">
        <v>573</v>
      </c>
      <c r="F4" s="226">
        <v>240259.67</v>
      </c>
      <c r="G4" s="226">
        <v>70187.320000000007</v>
      </c>
      <c r="H4" s="226"/>
      <c r="I4" s="227">
        <f>SUM(F4:H4)</f>
        <v>310446.99</v>
      </c>
      <c r="J4" s="226">
        <v>221028.39</v>
      </c>
      <c r="K4" s="226">
        <v>9844.0400000000009</v>
      </c>
      <c r="L4" s="226">
        <v>187288</v>
      </c>
      <c r="M4" s="226"/>
      <c r="N4" s="228"/>
      <c r="O4" s="229">
        <f>SUM(J4:M4)</f>
        <v>418160.43000000005</v>
      </c>
      <c r="P4" s="230"/>
      <c r="Q4" s="231"/>
      <c r="R4" s="230"/>
      <c r="S4" s="233"/>
      <c r="T4" s="242">
        <f t="shared" ref="T4:T9" si="0">O4+I4</f>
        <v>728607.42</v>
      </c>
      <c r="U4" s="238">
        <v>41695</v>
      </c>
      <c r="V4" s="232" t="s">
        <v>577</v>
      </c>
    </row>
    <row r="5" spans="1:23" s="47" customFormat="1" ht="27.75" customHeight="1">
      <c r="A5" s="286">
        <v>2</v>
      </c>
      <c r="B5" s="287" t="s">
        <v>574</v>
      </c>
      <c r="C5" s="291" t="s">
        <v>575</v>
      </c>
      <c r="D5" s="289" t="s">
        <v>576</v>
      </c>
      <c r="E5" s="289"/>
      <c r="F5" s="43">
        <f>SUM(F6:F8)</f>
        <v>147500</v>
      </c>
      <c r="G5" s="43">
        <f t="shared" ref="G5:H5" si="1">SUM(G6:G8)</f>
        <v>0</v>
      </c>
      <c r="H5" s="43">
        <f t="shared" si="1"/>
        <v>0</v>
      </c>
      <c r="I5" s="51">
        <f>SUM(F5:H5)</f>
        <v>147500</v>
      </c>
      <c r="J5" s="43">
        <f t="shared" ref="J5:N5" si="2">SUM(J6:J8)</f>
        <v>150000.01</v>
      </c>
      <c r="K5" s="43">
        <f t="shared" si="2"/>
        <v>12800</v>
      </c>
      <c r="L5" s="43">
        <f t="shared" si="2"/>
        <v>140000</v>
      </c>
      <c r="M5" s="43">
        <f t="shared" si="2"/>
        <v>0</v>
      </c>
      <c r="N5" s="43">
        <f t="shared" si="2"/>
        <v>0</v>
      </c>
      <c r="O5" s="217">
        <f>SUM(J5:N5)</f>
        <v>302800.01</v>
      </c>
      <c r="P5" s="100"/>
      <c r="Q5" s="44"/>
      <c r="R5" s="100"/>
      <c r="S5" s="234"/>
      <c r="T5" s="120">
        <f t="shared" si="0"/>
        <v>450300.01</v>
      </c>
      <c r="U5" s="239"/>
      <c r="V5" s="280" t="s">
        <v>577</v>
      </c>
    </row>
    <row r="6" spans="1:23" s="47" customFormat="1" ht="15" customHeight="1">
      <c r="A6" s="286"/>
      <c r="B6" s="287"/>
      <c r="C6" s="291"/>
      <c r="D6" s="41" t="s">
        <v>578</v>
      </c>
      <c r="E6" s="48" t="s">
        <v>579</v>
      </c>
      <c r="F6" s="44">
        <f>2275.1+12724.9</f>
        <v>15000</v>
      </c>
      <c r="G6" s="44"/>
      <c r="H6" s="44"/>
      <c r="I6" s="49">
        <f>SUM(F6:H6)</f>
        <v>15000</v>
      </c>
      <c r="J6" s="44">
        <f>3864.85+16135.16</f>
        <v>20000.009999999998</v>
      </c>
      <c r="K6" s="44"/>
      <c r="L6" s="44">
        <f>53822.69+46177.31</f>
        <v>100000</v>
      </c>
      <c r="M6" s="44"/>
      <c r="N6" s="44"/>
      <c r="O6" s="218">
        <f>SUM(J6:N6)</f>
        <v>120000.01</v>
      </c>
      <c r="P6" s="100"/>
      <c r="Q6" s="44"/>
      <c r="R6" s="100"/>
      <c r="S6" s="234"/>
      <c r="T6" s="119">
        <f>SUM(F6:O6)</f>
        <v>270000.02</v>
      </c>
      <c r="U6" s="239">
        <v>41729</v>
      </c>
      <c r="V6" s="281"/>
    </row>
    <row r="7" spans="1:23" s="47" customFormat="1" ht="15" customHeight="1">
      <c r="A7" s="286"/>
      <c r="B7" s="287"/>
      <c r="C7" s="291"/>
      <c r="D7" s="41" t="s">
        <v>580</v>
      </c>
      <c r="E7" s="48" t="s">
        <v>581</v>
      </c>
      <c r="F7" s="44">
        <f>2878.5+4621.5</f>
        <v>7500</v>
      </c>
      <c r="G7" s="44"/>
      <c r="H7" s="44"/>
      <c r="I7" s="49">
        <f t="shared" ref="I7:I8" si="3">SUM(F7:H7)</f>
        <v>7500</v>
      </c>
      <c r="J7" s="44">
        <f>26659.5+23340.5</f>
        <v>50000</v>
      </c>
      <c r="K7" s="44">
        <f>303+497</f>
        <v>800</v>
      </c>
      <c r="L7" s="44">
        <f>151.5+848.5</f>
        <v>1000</v>
      </c>
      <c r="M7" s="44"/>
      <c r="N7" s="44"/>
      <c r="O7" s="218">
        <f t="shared" ref="O7:O8" si="4">SUM(J7:N7)</f>
        <v>51800</v>
      </c>
      <c r="P7" s="100"/>
      <c r="Q7" s="44"/>
      <c r="R7" s="100"/>
      <c r="S7" s="234"/>
      <c r="T7" s="119">
        <f t="shared" ref="T7:T8" si="5">SUM(F7:O7)</f>
        <v>118600</v>
      </c>
      <c r="U7" s="301">
        <v>41726</v>
      </c>
      <c r="V7" s="281"/>
    </row>
    <row r="8" spans="1:23" s="47" customFormat="1" ht="15" customHeight="1">
      <c r="A8" s="286"/>
      <c r="B8" s="287"/>
      <c r="C8" s="291"/>
      <c r="D8" s="41" t="s">
        <v>582</v>
      </c>
      <c r="E8" s="48" t="s">
        <v>583</v>
      </c>
      <c r="F8" s="44">
        <f>30733.85+94266.15</f>
        <v>125000</v>
      </c>
      <c r="G8" s="44"/>
      <c r="H8" s="44"/>
      <c r="I8" s="49">
        <f t="shared" si="3"/>
        <v>125000</v>
      </c>
      <c r="J8" s="44">
        <f>20590.03+59409.97</f>
        <v>80000</v>
      </c>
      <c r="K8" s="44">
        <f>1978+10022</f>
        <v>12000</v>
      </c>
      <c r="L8" s="44">
        <f>11387.9+27612.1</f>
        <v>39000</v>
      </c>
      <c r="M8" s="44"/>
      <c r="N8" s="44"/>
      <c r="O8" s="218">
        <f t="shared" si="4"/>
        <v>131000</v>
      </c>
      <c r="P8" s="100"/>
      <c r="Q8" s="44"/>
      <c r="R8" s="100"/>
      <c r="S8" s="234"/>
      <c r="T8" s="119">
        <f t="shared" si="5"/>
        <v>512000</v>
      </c>
      <c r="U8" s="301"/>
      <c r="V8" s="282"/>
    </row>
    <row r="9" spans="1:23" s="46" customFormat="1" ht="38.25">
      <c r="A9" s="216">
        <v>3</v>
      </c>
      <c r="B9" s="39" t="s">
        <v>584</v>
      </c>
      <c r="C9" s="40" t="s">
        <v>585</v>
      </c>
      <c r="D9" s="41" t="s">
        <v>586</v>
      </c>
      <c r="E9" s="42" t="s">
        <v>587</v>
      </c>
      <c r="F9" s="43" t="s">
        <v>993</v>
      </c>
      <c r="G9" s="43"/>
      <c r="H9" s="43"/>
      <c r="I9" s="51">
        <f>SUM(F9:H9)</f>
        <v>0</v>
      </c>
      <c r="J9" s="43">
        <v>96474.75</v>
      </c>
      <c r="K9" s="43">
        <v>18189.75</v>
      </c>
      <c r="L9" s="43"/>
      <c r="M9" s="43">
        <v>6216.75</v>
      </c>
      <c r="N9" s="43">
        <v>1611.75</v>
      </c>
      <c r="O9" s="217">
        <f>SUM(J9:N9)</f>
        <v>122493</v>
      </c>
      <c r="P9" s="43"/>
      <c r="Q9" s="43"/>
      <c r="R9" s="43"/>
      <c r="S9" s="111"/>
      <c r="T9" s="120">
        <f t="shared" si="0"/>
        <v>122493</v>
      </c>
      <c r="U9" s="240">
        <v>41709</v>
      </c>
      <c r="V9" s="45" t="s">
        <v>588</v>
      </c>
    </row>
    <row r="10" spans="1:23" s="55" customFormat="1" ht="51">
      <c r="A10" s="216">
        <v>4</v>
      </c>
      <c r="B10" s="39" t="s">
        <v>589</v>
      </c>
      <c r="C10" s="50" t="s">
        <v>590</v>
      </c>
      <c r="D10" s="41" t="s">
        <v>591</v>
      </c>
      <c r="E10" s="42" t="s">
        <v>592</v>
      </c>
      <c r="F10" s="51">
        <v>40112.400000000001</v>
      </c>
      <c r="G10" s="51"/>
      <c r="H10" s="51"/>
      <c r="I10" s="51">
        <f>SUM(F10:H10)</f>
        <v>40112.400000000001</v>
      </c>
      <c r="J10" s="51">
        <v>21114.2</v>
      </c>
      <c r="K10" s="51">
        <v>17739.560000000001</v>
      </c>
      <c r="L10" s="51">
        <v>12239.84</v>
      </c>
      <c r="M10" s="51"/>
      <c r="N10" s="51"/>
      <c r="O10" s="219">
        <f>SUM(J10:M10)</f>
        <v>51093.600000000006</v>
      </c>
      <c r="P10" s="52"/>
      <c r="Q10" s="52"/>
      <c r="R10" s="52"/>
      <c r="S10" s="235"/>
      <c r="T10" s="120">
        <f>O10+I10</f>
        <v>91206</v>
      </c>
      <c r="U10" s="239">
        <v>41754</v>
      </c>
      <c r="V10" s="53" t="s">
        <v>593</v>
      </c>
      <c r="W10" s="54"/>
    </row>
    <row r="11" spans="1:23" s="47" customFormat="1" ht="28.5" customHeight="1">
      <c r="A11" s="286">
        <v>5</v>
      </c>
      <c r="B11" s="287" t="s">
        <v>952</v>
      </c>
      <c r="C11" s="291" t="s">
        <v>953</v>
      </c>
      <c r="D11" s="289" t="s">
        <v>954</v>
      </c>
      <c r="E11" s="289"/>
      <c r="F11" s="43">
        <f>SUM(F12:F17)</f>
        <v>0</v>
      </c>
      <c r="G11" s="43">
        <f t="shared" ref="G11:H11" si="6">SUM(G12:G17)</f>
        <v>0</v>
      </c>
      <c r="H11" s="43">
        <f t="shared" si="6"/>
        <v>0</v>
      </c>
      <c r="I11" s="51">
        <f>SUM(F11:H11)</f>
        <v>0</v>
      </c>
      <c r="J11" s="43">
        <f t="shared" ref="J11:N11" si="7">SUM(J12:J17)</f>
        <v>77316.17</v>
      </c>
      <c r="K11" s="43">
        <f t="shared" si="7"/>
        <v>0</v>
      </c>
      <c r="L11" s="43">
        <f t="shared" si="7"/>
        <v>7185.33</v>
      </c>
      <c r="M11" s="43">
        <f t="shared" si="7"/>
        <v>0</v>
      </c>
      <c r="N11" s="43">
        <f t="shared" si="7"/>
        <v>0</v>
      </c>
      <c r="O11" s="217">
        <f>SUM(J11:N11)</f>
        <v>84501.5</v>
      </c>
      <c r="P11" s="100"/>
      <c r="Q11" s="44"/>
      <c r="R11" s="100"/>
      <c r="S11" s="234"/>
      <c r="T11" s="120">
        <f t="shared" ref="T11" si="8">O11+I11</f>
        <v>84501.5</v>
      </c>
      <c r="U11" s="293">
        <v>41806</v>
      </c>
      <c r="V11" s="280" t="s">
        <v>577</v>
      </c>
    </row>
    <row r="12" spans="1:23" s="47" customFormat="1" ht="15" customHeight="1">
      <c r="A12" s="286"/>
      <c r="B12" s="287"/>
      <c r="C12" s="291"/>
      <c r="D12" s="41" t="s">
        <v>955</v>
      </c>
      <c r="E12" s="48" t="s">
        <v>956</v>
      </c>
      <c r="F12" s="44"/>
      <c r="G12" s="44"/>
      <c r="H12" s="44"/>
      <c r="I12" s="49">
        <v>0</v>
      </c>
      <c r="J12" s="44">
        <v>8607.6</v>
      </c>
      <c r="K12" s="44"/>
      <c r="L12" s="44">
        <v>1425</v>
      </c>
      <c r="M12" s="44"/>
      <c r="N12" s="44"/>
      <c r="O12" s="218">
        <f>SUM(J12:N12)</f>
        <v>10032.6</v>
      </c>
      <c r="P12" s="100"/>
      <c r="Q12" s="44"/>
      <c r="R12" s="100"/>
      <c r="S12" s="234"/>
      <c r="T12" s="119">
        <f>SUM(F12:O12)</f>
        <v>20065.2</v>
      </c>
      <c r="U12" s="294"/>
      <c r="V12" s="281"/>
    </row>
    <row r="13" spans="1:23" s="47" customFormat="1" ht="15" customHeight="1">
      <c r="A13" s="286"/>
      <c r="B13" s="287"/>
      <c r="C13" s="291"/>
      <c r="D13" s="41" t="s">
        <v>957</v>
      </c>
      <c r="E13" s="48" t="s">
        <v>958</v>
      </c>
      <c r="F13" s="44"/>
      <c r="G13" s="44"/>
      <c r="H13" s="44"/>
      <c r="I13" s="49">
        <v>0</v>
      </c>
      <c r="J13" s="44">
        <v>3465.3</v>
      </c>
      <c r="K13" s="44"/>
      <c r="L13" s="44">
        <v>75.05</v>
      </c>
      <c r="M13" s="44"/>
      <c r="N13" s="44"/>
      <c r="O13" s="218">
        <f t="shared" ref="O13:O17" si="9">SUM(J13:N13)</f>
        <v>3540.3500000000004</v>
      </c>
      <c r="P13" s="100"/>
      <c r="Q13" s="44"/>
      <c r="R13" s="100"/>
      <c r="S13" s="234"/>
      <c r="T13" s="119">
        <f t="shared" ref="T13:T17" si="10">SUM(F13:O13)</f>
        <v>7080.7000000000007</v>
      </c>
      <c r="U13" s="295"/>
      <c r="V13" s="281"/>
    </row>
    <row r="14" spans="1:23" s="47" customFormat="1" ht="25.5">
      <c r="A14" s="286"/>
      <c r="B14" s="287"/>
      <c r="C14" s="291"/>
      <c r="D14" s="41" t="s">
        <v>959</v>
      </c>
      <c r="E14" s="48" t="s">
        <v>960</v>
      </c>
      <c r="F14" s="44"/>
      <c r="G14" s="44"/>
      <c r="H14" s="44"/>
      <c r="I14" s="49">
        <v>0</v>
      </c>
      <c r="J14" s="44">
        <v>20678</v>
      </c>
      <c r="K14" s="44"/>
      <c r="L14" s="44">
        <v>1859</v>
      </c>
      <c r="M14" s="44"/>
      <c r="N14" s="44"/>
      <c r="O14" s="218">
        <f t="shared" si="9"/>
        <v>22537</v>
      </c>
      <c r="P14" s="100"/>
      <c r="Q14" s="44"/>
      <c r="R14" s="100"/>
      <c r="S14" s="234"/>
      <c r="T14" s="119">
        <f t="shared" si="10"/>
        <v>45074</v>
      </c>
      <c r="U14" s="292">
        <v>41810</v>
      </c>
      <c r="V14" s="281"/>
    </row>
    <row r="15" spans="1:23" s="47" customFormat="1" ht="15" customHeight="1">
      <c r="A15" s="286"/>
      <c r="B15" s="287"/>
      <c r="C15" s="291"/>
      <c r="D15" s="41" t="s">
        <v>961</v>
      </c>
      <c r="E15" s="48" t="s">
        <v>962</v>
      </c>
      <c r="F15" s="44"/>
      <c r="G15" s="44"/>
      <c r="H15" s="44"/>
      <c r="I15" s="49">
        <v>0</v>
      </c>
      <c r="J15" s="44"/>
      <c r="K15" s="44"/>
      <c r="L15" s="44">
        <v>25.5</v>
      </c>
      <c r="M15" s="44"/>
      <c r="N15" s="44"/>
      <c r="O15" s="218">
        <f t="shared" si="9"/>
        <v>25.5</v>
      </c>
      <c r="P15" s="100"/>
      <c r="Q15" s="44"/>
      <c r="R15" s="100"/>
      <c r="S15" s="234"/>
      <c r="T15" s="119">
        <f t="shared" si="10"/>
        <v>51</v>
      </c>
      <c r="U15" s="292"/>
      <c r="V15" s="281"/>
    </row>
    <row r="16" spans="1:23" s="47" customFormat="1" ht="15" customHeight="1">
      <c r="A16" s="286"/>
      <c r="B16" s="287"/>
      <c r="C16" s="291"/>
      <c r="D16" s="41" t="s">
        <v>963</v>
      </c>
      <c r="E16" s="48" t="s">
        <v>964</v>
      </c>
      <c r="F16" s="44"/>
      <c r="G16" s="44"/>
      <c r="H16" s="44"/>
      <c r="I16" s="49"/>
      <c r="J16" s="44">
        <v>974.84</v>
      </c>
      <c r="K16" s="44"/>
      <c r="L16" s="44">
        <v>92</v>
      </c>
      <c r="M16" s="44"/>
      <c r="N16" s="44"/>
      <c r="O16" s="218">
        <f t="shared" si="9"/>
        <v>1066.8400000000001</v>
      </c>
      <c r="P16" s="100"/>
      <c r="Q16" s="44"/>
      <c r="R16" s="100"/>
      <c r="S16" s="234"/>
      <c r="T16" s="119">
        <f t="shared" si="10"/>
        <v>2133.6800000000003</v>
      </c>
      <c r="U16" s="292"/>
      <c r="V16" s="281"/>
    </row>
    <row r="17" spans="1:23" s="47" customFormat="1" ht="15" customHeight="1">
      <c r="A17" s="286"/>
      <c r="B17" s="287"/>
      <c r="C17" s="291"/>
      <c r="D17" s="41" t="s">
        <v>965</v>
      </c>
      <c r="E17" s="48" t="s">
        <v>966</v>
      </c>
      <c r="F17" s="44"/>
      <c r="G17" s="44"/>
      <c r="H17" s="44"/>
      <c r="I17" s="49">
        <v>0</v>
      </c>
      <c r="J17" s="44">
        <v>43590.43</v>
      </c>
      <c r="K17" s="44"/>
      <c r="L17" s="44">
        <v>3708.78</v>
      </c>
      <c r="M17" s="44"/>
      <c r="N17" s="44"/>
      <c r="O17" s="218">
        <f t="shared" si="9"/>
        <v>47299.21</v>
      </c>
      <c r="P17" s="100"/>
      <c r="Q17" s="44"/>
      <c r="R17" s="100"/>
      <c r="S17" s="234"/>
      <c r="T17" s="119">
        <f t="shared" si="10"/>
        <v>94598.42</v>
      </c>
      <c r="U17" s="292"/>
      <c r="V17" s="282"/>
    </row>
    <row r="18" spans="1:23" s="55" customFormat="1" ht="51">
      <c r="A18" s="216">
        <v>6</v>
      </c>
      <c r="B18" s="39" t="s">
        <v>589</v>
      </c>
      <c r="C18" s="50" t="s">
        <v>594</v>
      </c>
      <c r="D18" s="41" t="s">
        <v>595</v>
      </c>
      <c r="E18" s="42" t="s">
        <v>596</v>
      </c>
      <c r="F18" s="51">
        <v>195000</v>
      </c>
      <c r="G18" s="51"/>
      <c r="H18" s="51"/>
      <c r="I18" s="51">
        <f>SUM(F18:H18)</f>
        <v>195000</v>
      </c>
      <c r="J18" s="51">
        <v>102480</v>
      </c>
      <c r="K18" s="51">
        <v>28380</v>
      </c>
      <c r="L18" s="51">
        <v>69600</v>
      </c>
      <c r="M18" s="51"/>
      <c r="N18" s="51"/>
      <c r="O18" s="219">
        <f>SUM(J18:M18)</f>
        <v>200460</v>
      </c>
      <c r="P18" s="52"/>
      <c r="Q18" s="52"/>
      <c r="R18" s="52"/>
      <c r="S18" s="235"/>
      <c r="T18" s="120">
        <f>O18+I18</f>
        <v>395460</v>
      </c>
      <c r="U18" s="239">
        <v>41649</v>
      </c>
      <c r="V18" s="45" t="s">
        <v>597</v>
      </c>
      <c r="W18" s="54"/>
    </row>
    <row r="19" spans="1:23" s="55" customFormat="1" ht="51">
      <c r="A19" s="286">
        <v>7</v>
      </c>
      <c r="B19" s="39" t="s">
        <v>598</v>
      </c>
      <c r="C19" s="50" t="s">
        <v>599</v>
      </c>
      <c r="D19" s="290" t="s">
        <v>600</v>
      </c>
      <c r="E19" s="42" t="s">
        <v>601</v>
      </c>
      <c r="F19" s="51">
        <v>57556.47</v>
      </c>
      <c r="G19" s="51"/>
      <c r="H19" s="51"/>
      <c r="I19" s="51">
        <f t="shared" ref="I19:I22" si="11">SUM(F19:H19)</f>
        <v>57556.47</v>
      </c>
      <c r="J19" s="51">
        <v>35560.949999999997</v>
      </c>
      <c r="K19" s="51">
        <v>13712.59</v>
      </c>
      <c r="L19" s="51">
        <f>34974.45+L20+L21</f>
        <v>36160.229999999996</v>
      </c>
      <c r="M19" s="51"/>
      <c r="N19" s="51"/>
      <c r="O19" s="219">
        <f>SUM(J19:M19)</f>
        <v>85433.76999999999</v>
      </c>
      <c r="P19" s="38"/>
      <c r="Q19" s="38"/>
      <c r="R19" s="38"/>
      <c r="S19" s="236"/>
      <c r="T19" s="120">
        <f>I19+O19</f>
        <v>142990.24</v>
      </c>
      <c r="U19" s="239">
        <v>41645</v>
      </c>
      <c r="V19" s="45" t="s">
        <v>597</v>
      </c>
    </row>
    <row r="20" spans="1:23" s="55" customFormat="1" ht="27">
      <c r="A20" s="286"/>
      <c r="B20" s="39" t="s">
        <v>967</v>
      </c>
      <c r="C20" s="40" t="s">
        <v>968</v>
      </c>
      <c r="D20" s="290"/>
      <c r="E20" s="42" t="s">
        <v>969</v>
      </c>
      <c r="F20" s="51"/>
      <c r="G20" s="51"/>
      <c r="H20" s="51"/>
      <c r="I20" s="51"/>
      <c r="J20" s="51"/>
      <c r="K20" s="51"/>
      <c r="L20" s="51">
        <v>53.57</v>
      </c>
      <c r="M20" s="51"/>
      <c r="N20" s="51"/>
      <c r="O20" s="219">
        <v>53.57</v>
      </c>
      <c r="P20" s="38"/>
      <c r="Q20" s="38"/>
      <c r="R20" s="38"/>
      <c r="S20" s="236"/>
      <c r="T20" s="120">
        <f>SUM(J20:N20)</f>
        <v>53.57</v>
      </c>
      <c r="U20" s="239">
        <v>41820</v>
      </c>
      <c r="V20" s="280" t="s">
        <v>577</v>
      </c>
    </row>
    <row r="21" spans="1:23" s="55" customFormat="1" ht="27">
      <c r="A21" s="286"/>
      <c r="B21" s="39" t="s">
        <v>970</v>
      </c>
      <c r="C21" s="40" t="s">
        <v>971</v>
      </c>
      <c r="D21" s="290"/>
      <c r="E21" s="42" t="s">
        <v>972</v>
      </c>
      <c r="F21" s="51"/>
      <c r="G21" s="51"/>
      <c r="H21" s="51"/>
      <c r="I21" s="51"/>
      <c r="J21" s="51"/>
      <c r="K21" s="51"/>
      <c r="L21" s="51">
        <v>1132.21</v>
      </c>
      <c r="M21" s="51"/>
      <c r="N21" s="51"/>
      <c r="O21" s="219">
        <v>1132.21</v>
      </c>
      <c r="P21" s="38"/>
      <c r="Q21" s="38"/>
      <c r="R21" s="38"/>
      <c r="S21" s="236"/>
      <c r="T21" s="120">
        <f>SUM(J21:N21)</f>
        <v>1132.21</v>
      </c>
      <c r="U21" s="239">
        <v>41820</v>
      </c>
      <c r="V21" s="282"/>
    </row>
    <row r="22" spans="1:23" s="46" customFormat="1" ht="27" customHeight="1">
      <c r="A22" s="286">
        <v>8</v>
      </c>
      <c r="B22" s="287" t="s">
        <v>602</v>
      </c>
      <c r="C22" s="288" t="s">
        <v>603</v>
      </c>
      <c r="D22" s="289" t="s">
        <v>604</v>
      </c>
      <c r="E22" s="289"/>
      <c r="F22" s="43">
        <f>F23+F24</f>
        <v>27849.5</v>
      </c>
      <c r="G22" s="43"/>
      <c r="H22" s="43"/>
      <c r="I22" s="51">
        <f t="shared" si="11"/>
        <v>27849.5</v>
      </c>
      <c r="J22" s="43">
        <f t="shared" ref="J22:M22" si="12">J23+J24</f>
        <v>27840</v>
      </c>
      <c r="K22" s="43">
        <f t="shared" si="12"/>
        <v>4785</v>
      </c>
      <c r="L22" s="43">
        <f t="shared" si="12"/>
        <v>14529</v>
      </c>
      <c r="M22" s="43">
        <f t="shared" si="12"/>
        <v>2436</v>
      </c>
      <c r="N22" s="43"/>
      <c r="O22" s="219">
        <f>SUM(J22:M22)</f>
        <v>49590</v>
      </c>
      <c r="P22" s="43"/>
      <c r="Q22" s="43"/>
      <c r="R22" s="43"/>
      <c r="S22" s="111"/>
      <c r="T22" s="120">
        <f>O22+I22</f>
        <v>77439.5</v>
      </c>
      <c r="U22" s="283">
        <v>41648</v>
      </c>
      <c r="V22" s="280" t="s">
        <v>577</v>
      </c>
    </row>
    <row r="23" spans="1:23" s="47" customFormat="1" ht="15" customHeight="1">
      <c r="A23" s="286"/>
      <c r="B23" s="287"/>
      <c r="C23" s="288"/>
      <c r="D23" s="41" t="s">
        <v>605</v>
      </c>
      <c r="E23" s="56" t="s">
        <v>606</v>
      </c>
      <c r="F23" s="44">
        <v>21474.5</v>
      </c>
      <c r="G23" s="44"/>
      <c r="H23" s="44"/>
      <c r="I23" s="49">
        <f>SUM(F23:H23)</f>
        <v>21474.5</v>
      </c>
      <c r="J23" s="44">
        <v>21228</v>
      </c>
      <c r="K23" s="44">
        <v>4785</v>
      </c>
      <c r="L23" s="44">
        <v>10440</v>
      </c>
      <c r="M23" s="44">
        <v>417.6</v>
      </c>
      <c r="N23" s="44"/>
      <c r="O23" s="218"/>
      <c r="P23" s="100"/>
      <c r="Q23" s="44"/>
      <c r="R23" s="100"/>
      <c r="S23" s="234"/>
      <c r="T23" s="119">
        <f>SUM(F23:O23)</f>
        <v>79819.600000000006</v>
      </c>
      <c r="U23" s="285"/>
      <c r="V23" s="281"/>
    </row>
    <row r="24" spans="1:23" s="46" customFormat="1" ht="15" customHeight="1">
      <c r="A24" s="286"/>
      <c r="B24" s="287"/>
      <c r="C24" s="288"/>
      <c r="D24" s="41" t="s">
        <v>607</v>
      </c>
      <c r="E24" s="56" t="s">
        <v>608</v>
      </c>
      <c r="F24" s="44">
        <v>6375</v>
      </c>
      <c r="G24" s="44"/>
      <c r="H24" s="44"/>
      <c r="I24" s="49">
        <f>SUM(F24:H24)</f>
        <v>6375</v>
      </c>
      <c r="J24" s="44">
        <v>6612</v>
      </c>
      <c r="K24" s="44"/>
      <c r="L24" s="44">
        <v>4089</v>
      </c>
      <c r="M24" s="44">
        <v>2018.4</v>
      </c>
      <c r="N24" s="44"/>
      <c r="O24" s="218"/>
      <c r="P24" s="100"/>
      <c r="Q24" s="44"/>
      <c r="R24" s="100"/>
      <c r="S24" s="234"/>
      <c r="T24" s="119">
        <f>SUM(F24:O24)</f>
        <v>25469.4</v>
      </c>
      <c r="U24" s="240">
        <v>41649</v>
      </c>
      <c r="V24" s="282"/>
    </row>
    <row r="25" spans="1:23" s="55" customFormat="1" ht="29.25" customHeight="1">
      <c r="A25" s="216">
        <v>9</v>
      </c>
      <c r="B25" s="39" t="s">
        <v>609</v>
      </c>
      <c r="C25" s="50" t="s">
        <v>610</v>
      </c>
      <c r="D25" s="41" t="s">
        <v>611</v>
      </c>
      <c r="E25" s="42" t="s">
        <v>612</v>
      </c>
      <c r="F25" s="51"/>
      <c r="G25" s="51"/>
      <c r="H25" s="51"/>
      <c r="I25" s="51">
        <f t="shared" ref="I25" si="13">SUM(F25:H25)</f>
        <v>0</v>
      </c>
      <c r="J25" s="51"/>
      <c r="K25" s="51">
        <v>181745.75</v>
      </c>
      <c r="L25" s="51"/>
      <c r="M25" s="51"/>
      <c r="N25" s="51"/>
      <c r="O25" s="219">
        <f>SUM(J25:M25)</f>
        <v>181745.75</v>
      </c>
      <c r="P25" s="38"/>
      <c r="Q25" s="38"/>
      <c r="R25" s="38"/>
      <c r="S25" s="236"/>
      <c r="T25" s="120">
        <f>O25+I25</f>
        <v>181745.75</v>
      </c>
      <c r="U25" s="239">
        <v>41780</v>
      </c>
      <c r="V25" s="45" t="s">
        <v>613</v>
      </c>
    </row>
    <row r="26" spans="1:23" s="55" customFormat="1" ht="38.25">
      <c r="A26" s="216">
        <v>10</v>
      </c>
      <c r="B26" s="39" t="s">
        <v>973</v>
      </c>
      <c r="C26" s="50" t="s">
        <v>974</v>
      </c>
      <c r="D26" s="41" t="s">
        <v>975</v>
      </c>
      <c r="E26" s="42" t="s">
        <v>976</v>
      </c>
      <c r="F26" s="51">
        <v>36215.660000000003</v>
      </c>
      <c r="G26" s="51">
        <v>18449</v>
      </c>
      <c r="H26" s="51"/>
      <c r="I26" s="51">
        <f>SUM(F26:H26)</f>
        <v>54664.66</v>
      </c>
      <c r="J26" s="51">
        <v>107668.59</v>
      </c>
      <c r="K26" s="51">
        <v>16058.79</v>
      </c>
      <c r="L26" s="51">
        <v>8433</v>
      </c>
      <c r="M26" s="51"/>
      <c r="N26" s="51"/>
      <c r="O26" s="219">
        <f>SUM(J26:M26)</f>
        <v>132160.38</v>
      </c>
      <c r="P26" s="38"/>
      <c r="Q26" s="38"/>
      <c r="R26" s="38"/>
      <c r="S26" s="236"/>
      <c r="T26" s="120">
        <f>O26+I26</f>
        <v>186825.04</v>
      </c>
      <c r="U26" s="239">
        <v>41810</v>
      </c>
      <c r="V26" s="45" t="s">
        <v>613</v>
      </c>
    </row>
    <row r="27" spans="1:23" s="46" customFormat="1" ht="27.75" customHeight="1">
      <c r="A27" s="286">
        <v>11</v>
      </c>
      <c r="B27" s="287" t="s">
        <v>977</v>
      </c>
      <c r="C27" s="288" t="s">
        <v>978</v>
      </c>
      <c r="D27" s="289" t="s">
        <v>979</v>
      </c>
      <c r="E27" s="289"/>
      <c r="F27" s="43">
        <f>SUM(F28:F30)</f>
        <v>21386</v>
      </c>
      <c r="G27" s="43"/>
      <c r="H27" s="43"/>
      <c r="I27" s="51">
        <f>SUM(F27:H27)</f>
        <v>21386</v>
      </c>
      <c r="J27" s="43">
        <f t="shared" ref="J27:N27" si="14">SUM(J28:J30)</f>
        <v>40254</v>
      </c>
      <c r="K27" s="43">
        <f t="shared" si="14"/>
        <v>952</v>
      </c>
      <c r="L27" s="43">
        <f t="shared" si="14"/>
        <v>9600</v>
      </c>
      <c r="M27" s="43">
        <f t="shared" si="14"/>
        <v>0</v>
      </c>
      <c r="N27" s="43">
        <f t="shared" si="14"/>
        <v>0</v>
      </c>
      <c r="O27" s="219">
        <f>SUM(J27:M27)</f>
        <v>50806</v>
      </c>
      <c r="P27" s="43"/>
      <c r="Q27" s="43"/>
      <c r="R27" s="43"/>
      <c r="S27" s="111"/>
      <c r="T27" s="120">
        <f>O27+I27</f>
        <v>72192</v>
      </c>
      <c r="U27" s="283">
        <v>41842</v>
      </c>
      <c r="V27" s="280" t="s">
        <v>577</v>
      </c>
    </row>
    <row r="28" spans="1:23" s="47" customFormat="1" ht="15" customHeight="1">
      <c r="A28" s="286"/>
      <c r="B28" s="287"/>
      <c r="C28" s="288"/>
      <c r="D28" s="41" t="s">
        <v>980</v>
      </c>
      <c r="E28" s="56" t="s">
        <v>981</v>
      </c>
      <c r="F28" s="44">
        <v>1224</v>
      </c>
      <c r="G28" s="44"/>
      <c r="H28" s="44"/>
      <c r="I28" s="49">
        <f>SUM(F28:H28)</f>
        <v>1224</v>
      </c>
      <c r="J28" s="44"/>
      <c r="K28" s="44"/>
      <c r="L28" s="44"/>
      <c r="M28" s="44"/>
      <c r="N28" s="44"/>
      <c r="O28" s="218"/>
      <c r="P28" s="100"/>
      <c r="Q28" s="44"/>
      <c r="R28" s="100"/>
      <c r="S28" s="234"/>
      <c r="T28" s="119">
        <f>SUM(F28:O28)</f>
        <v>2448</v>
      </c>
      <c r="U28" s="284"/>
      <c r="V28" s="281"/>
    </row>
    <row r="29" spans="1:23" s="46" customFormat="1" ht="15" customHeight="1">
      <c r="A29" s="286"/>
      <c r="B29" s="287"/>
      <c r="C29" s="288"/>
      <c r="D29" s="41" t="s">
        <v>982</v>
      </c>
      <c r="E29" s="56" t="s">
        <v>983</v>
      </c>
      <c r="F29" s="44">
        <v>8842</v>
      </c>
      <c r="G29" s="44"/>
      <c r="H29" s="44"/>
      <c r="I29" s="49">
        <f t="shared" ref="I29:I30" si="15">SUM(F29:H29)</f>
        <v>8842</v>
      </c>
      <c r="J29" s="44">
        <v>14720</v>
      </c>
      <c r="K29" s="44">
        <v>444</v>
      </c>
      <c r="L29" s="44">
        <v>9600</v>
      </c>
      <c r="M29" s="44"/>
      <c r="N29" s="44"/>
      <c r="O29" s="218"/>
      <c r="P29" s="100"/>
      <c r="Q29" s="44"/>
      <c r="R29" s="100"/>
      <c r="S29" s="234"/>
      <c r="T29" s="119">
        <f>SUM(F29:O29)</f>
        <v>42448</v>
      </c>
      <c r="U29" s="284"/>
      <c r="V29" s="281"/>
    </row>
    <row r="30" spans="1:23" s="46" customFormat="1" ht="25.5">
      <c r="A30" s="286"/>
      <c r="B30" s="39"/>
      <c r="C30" s="50"/>
      <c r="D30" s="41" t="s">
        <v>984</v>
      </c>
      <c r="E30" s="101" t="s">
        <v>985</v>
      </c>
      <c r="F30" s="44">
        <v>11320</v>
      </c>
      <c r="G30" s="44"/>
      <c r="H30" s="44"/>
      <c r="I30" s="49">
        <f t="shared" si="15"/>
        <v>11320</v>
      </c>
      <c r="J30" s="44">
        <v>25534</v>
      </c>
      <c r="K30" s="44">
        <v>508</v>
      </c>
      <c r="L30" s="44"/>
      <c r="M30" s="44"/>
      <c r="N30" s="44"/>
      <c r="O30" s="218"/>
      <c r="P30" s="100"/>
      <c r="Q30" s="44"/>
      <c r="R30" s="100"/>
      <c r="S30" s="234"/>
      <c r="T30" s="119">
        <f>SUM(F30:O30)</f>
        <v>48682</v>
      </c>
      <c r="U30" s="285"/>
      <c r="V30" s="282"/>
    </row>
    <row r="31" spans="1:23" s="46" customFormat="1" ht="51">
      <c r="A31" s="216">
        <v>12</v>
      </c>
      <c r="B31" s="39" t="s">
        <v>614</v>
      </c>
      <c r="C31" s="50" t="s">
        <v>615</v>
      </c>
      <c r="D31" s="41" t="s">
        <v>616</v>
      </c>
      <c r="E31" s="42" t="s">
        <v>617</v>
      </c>
      <c r="F31" s="51"/>
      <c r="G31" s="51">
        <f>16200+48800</f>
        <v>65000</v>
      </c>
      <c r="H31" s="51"/>
      <c r="I31" s="51">
        <f t="shared" ref="I31:I32" si="16">SUM(F31:H31)</f>
        <v>65000</v>
      </c>
      <c r="J31" s="51"/>
      <c r="K31" s="51">
        <f>1000</f>
        <v>1000</v>
      </c>
      <c r="L31" s="51">
        <f>1335+6165</f>
        <v>7500</v>
      </c>
      <c r="M31" s="51"/>
      <c r="N31" s="51"/>
      <c r="O31" s="219">
        <f>SUM(J31:M31)</f>
        <v>8500</v>
      </c>
      <c r="P31" s="38"/>
      <c r="Q31" s="38"/>
      <c r="R31" s="38"/>
      <c r="S31" s="236"/>
      <c r="T31" s="120">
        <f>O31+I31</f>
        <v>73500</v>
      </c>
      <c r="U31" s="239">
        <v>41731</v>
      </c>
      <c r="V31" s="45" t="s">
        <v>613</v>
      </c>
    </row>
    <row r="32" spans="1:23" s="46" customFormat="1" ht="70.5" customHeight="1" thickBot="1">
      <c r="A32" s="220">
        <v>13</v>
      </c>
      <c r="B32" s="113" t="s">
        <v>618</v>
      </c>
      <c r="C32" s="114" t="s">
        <v>619</v>
      </c>
      <c r="D32" s="115" t="s">
        <v>620</v>
      </c>
      <c r="E32" s="116" t="s">
        <v>621</v>
      </c>
      <c r="F32" s="117">
        <f>25690+13060</f>
        <v>38750</v>
      </c>
      <c r="G32" s="117"/>
      <c r="H32" s="117"/>
      <c r="I32" s="117">
        <f t="shared" si="16"/>
        <v>38750</v>
      </c>
      <c r="J32" s="117">
        <f>9961+15039</f>
        <v>25000</v>
      </c>
      <c r="K32" s="117"/>
      <c r="L32" s="117">
        <f>2198+1198.87</f>
        <v>3396.87</v>
      </c>
      <c r="M32" s="117"/>
      <c r="N32" s="117"/>
      <c r="O32" s="221">
        <f>SUM(J32:M32)</f>
        <v>28396.87</v>
      </c>
      <c r="P32" s="112"/>
      <c r="Q32" s="112"/>
      <c r="R32" s="112"/>
      <c r="S32" s="237"/>
      <c r="T32" s="121">
        <f>O32+I32</f>
        <v>67146.87</v>
      </c>
      <c r="U32" s="241">
        <v>41780</v>
      </c>
      <c r="V32" s="118" t="s">
        <v>613</v>
      </c>
    </row>
    <row r="33" ht="14.25" thickTop="1"/>
  </sheetData>
  <mergeCells count="42">
    <mergeCell ref="O1:O2"/>
    <mergeCell ref="P1:S1"/>
    <mergeCell ref="T1:T2"/>
    <mergeCell ref="U1:U2"/>
    <mergeCell ref="A1:A2"/>
    <mergeCell ref="B1:B2"/>
    <mergeCell ref="C1:C2"/>
    <mergeCell ref="D1:D2"/>
    <mergeCell ref="E1:E2"/>
    <mergeCell ref="F1:H1"/>
    <mergeCell ref="A11:A17"/>
    <mergeCell ref="B11:B17"/>
    <mergeCell ref="C11:C17"/>
    <mergeCell ref="D11:E11"/>
    <mergeCell ref="U14:U17"/>
    <mergeCell ref="U11:U13"/>
    <mergeCell ref="A27:A30"/>
    <mergeCell ref="B27:B29"/>
    <mergeCell ref="C27:C29"/>
    <mergeCell ref="D27:E27"/>
    <mergeCell ref="A19:A21"/>
    <mergeCell ref="D19:D21"/>
    <mergeCell ref="A22:A24"/>
    <mergeCell ref="B22:B24"/>
    <mergeCell ref="C22:C24"/>
    <mergeCell ref="D22:E22"/>
    <mergeCell ref="J1:N1"/>
    <mergeCell ref="V27:V30"/>
    <mergeCell ref="V22:V24"/>
    <mergeCell ref="V20:V21"/>
    <mergeCell ref="V11:V17"/>
    <mergeCell ref="V5:V8"/>
    <mergeCell ref="U27:U30"/>
    <mergeCell ref="U22:U23"/>
    <mergeCell ref="V1:V2"/>
    <mergeCell ref="A3:V3"/>
    <mergeCell ref="A5:A8"/>
    <mergeCell ref="B5:B8"/>
    <mergeCell ref="C5:C8"/>
    <mergeCell ref="D5:E5"/>
    <mergeCell ref="U7:U8"/>
    <mergeCell ref="I1:I2"/>
  </mergeCells>
  <printOptions horizontalCentered="1"/>
  <pageMargins left="0.19685039370078741" right="0.15748031496062992" top="1.1417322834645669" bottom="0.43307086614173229" header="0.31496062992125984" footer="0"/>
  <pageSetup scale="78" orientation="portrait" horizontalDpi="300" verticalDpi="300" r:id="rId1"/>
  <headerFooter alignWithMargins="0">
    <oddHeader>&amp;C&amp;12MINISTERIO DE GOBERNACION Y DESARROLLO TERRITORIAL&amp;10
&amp;12Unidad de Adquisiciones y Contrataciones Institucional
&amp;"Arial,Cursiva"&amp;UCONTRATACIONES REALIZADAS A PARTIR DEL 6 DE ENERO HASTA EL 31 DE AGOSTO 2014</oddHeader>
    <oddFooter>&amp;L&amp;8UACI/smgdl&amp;C&amp;8&amp;P&amp;R&amp;8junio 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V32"/>
  <sheetViews>
    <sheetView showGridLines="0" tabSelected="1" zoomScale="95" zoomScaleNormal="90" workbookViewId="0">
      <pane ySplit="1365" activePane="bottomLeft"/>
      <selection activeCell="I2" sqref="E1:I1048576"/>
      <selection pane="bottomLeft" activeCell="J6" sqref="J6"/>
    </sheetView>
  </sheetViews>
  <sheetFormatPr baseColWidth="10" defaultRowHeight="13.5"/>
  <cols>
    <col min="1" max="1" width="4.5703125" style="62" bestFit="1" customWidth="1"/>
    <col min="2" max="2" width="7.42578125" style="58" hidden="1" customWidth="1"/>
    <col min="3" max="3" width="18.5703125" style="59" customWidth="1"/>
    <col min="4" max="4" width="41.140625" customWidth="1"/>
    <col min="5" max="5" width="12" hidden="1" customWidth="1"/>
    <col min="6" max="6" width="9.42578125" hidden="1" customWidth="1"/>
    <col min="7" max="7" width="8.5703125" hidden="1" customWidth="1"/>
    <col min="8" max="8" width="10" hidden="1" customWidth="1"/>
    <col min="9" max="9" width="9.140625" hidden="1" customWidth="1"/>
    <col min="10" max="10" width="14.42578125" style="139" customWidth="1"/>
    <col min="11" max="11" width="13" style="139" hidden="1" customWidth="1"/>
    <col min="12" max="12" width="10.28515625" style="139" hidden="1" customWidth="1"/>
    <col min="13" max="13" width="10.42578125" style="139" hidden="1" customWidth="1"/>
    <col min="14" max="14" width="10" style="139" hidden="1" customWidth="1"/>
    <col min="15" max="15" width="14.140625" style="140" customWidth="1"/>
    <col min="16" max="16" width="12.85546875" style="60" hidden="1" customWidth="1"/>
    <col min="17" max="17" width="5.7109375" style="60" hidden="1" customWidth="1"/>
    <col min="18" max="18" width="9.7109375" style="60" hidden="1" customWidth="1"/>
    <col min="19" max="19" width="12.7109375" style="60" customWidth="1"/>
    <col min="20" max="20" width="9.5703125" style="61" customWidth="1"/>
    <col min="21" max="21" width="15.42578125" customWidth="1"/>
  </cols>
  <sheetData>
    <row r="1" spans="1:22" s="35" customFormat="1" ht="26.25" customHeight="1" thickTop="1">
      <c r="A1" s="335" t="s">
        <v>545</v>
      </c>
      <c r="B1" s="338" t="s">
        <v>546</v>
      </c>
      <c r="C1" s="327" t="s">
        <v>622</v>
      </c>
      <c r="D1" s="327" t="s">
        <v>549</v>
      </c>
      <c r="E1" s="277" t="s">
        <v>623</v>
      </c>
      <c r="F1" s="277"/>
      <c r="G1" s="277"/>
      <c r="H1" s="277"/>
      <c r="I1" s="277"/>
      <c r="J1" s="327" t="s">
        <v>550</v>
      </c>
      <c r="K1" s="327" t="s">
        <v>624</v>
      </c>
      <c r="L1" s="328"/>
      <c r="M1" s="328"/>
      <c r="N1" s="328"/>
      <c r="O1" s="327" t="s">
        <v>551</v>
      </c>
      <c r="P1" s="327" t="s">
        <v>8</v>
      </c>
      <c r="Q1" s="327"/>
      <c r="R1" s="327"/>
      <c r="S1" s="327" t="s">
        <v>552</v>
      </c>
      <c r="T1" s="327" t="s">
        <v>553</v>
      </c>
      <c r="U1" s="332" t="s">
        <v>999</v>
      </c>
    </row>
    <row r="2" spans="1:22" s="35" customFormat="1" ht="12.75">
      <c r="A2" s="336"/>
      <c r="B2" s="339"/>
      <c r="C2" s="329"/>
      <c r="D2" s="329"/>
      <c r="E2" s="331" t="s">
        <v>555</v>
      </c>
      <c r="F2" s="331"/>
      <c r="G2" s="331"/>
      <c r="H2" s="205" t="s">
        <v>556</v>
      </c>
      <c r="I2" s="205" t="s">
        <v>15</v>
      </c>
      <c r="J2" s="329"/>
      <c r="K2" s="329"/>
      <c r="L2" s="329"/>
      <c r="M2" s="329"/>
      <c r="N2" s="329"/>
      <c r="O2" s="329"/>
      <c r="P2" s="331"/>
      <c r="Q2" s="331"/>
      <c r="R2" s="331"/>
      <c r="S2" s="329"/>
      <c r="T2" s="329"/>
      <c r="U2" s="333"/>
    </row>
    <row r="3" spans="1:22" s="36" customFormat="1" ht="26.25" thickBot="1">
      <c r="A3" s="337"/>
      <c r="B3" s="340"/>
      <c r="C3" s="330"/>
      <c r="D3" s="330"/>
      <c r="E3" s="206" t="s">
        <v>557</v>
      </c>
      <c r="F3" s="206" t="s">
        <v>625</v>
      </c>
      <c r="G3" s="206" t="s">
        <v>626</v>
      </c>
      <c r="H3" s="206" t="s">
        <v>558</v>
      </c>
      <c r="I3" s="206" t="s">
        <v>559</v>
      </c>
      <c r="J3" s="330"/>
      <c r="K3" s="206" t="s">
        <v>560</v>
      </c>
      <c r="L3" s="206" t="s">
        <v>561</v>
      </c>
      <c r="M3" s="206" t="s">
        <v>562</v>
      </c>
      <c r="N3" s="206" t="s">
        <v>563</v>
      </c>
      <c r="O3" s="330"/>
      <c r="P3" s="206"/>
      <c r="Q3" s="206" t="s">
        <v>567</v>
      </c>
      <c r="R3" s="206" t="s">
        <v>568</v>
      </c>
      <c r="S3" s="330"/>
      <c r="T3" s="330"/>
      <c r="U3" s="334"/>
    </row>
    <row r="4" spans="1:22" s="63" customFormat="1" ht="36" customHeight="1" thickTop="1" thickBot="1">
      <c r="A4" s="317" t="s">
        <v>627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9"/>
    </row>
    <row r="5" spans="1:22" s="36" customFormat="1" ht="45.75" customHeight="1" thickTop="1">
      <c r="A5" s="200">
        <v>1</v>
      </c>
      <c r="B5" s="79" t="s">
        <v>628</v>
      </c>
      <c r="C5" s="65" t="s">
        <v>629</v>
      </c>
      <c r="D5" s="201" t="s">
        <v>630</v>
      </c>
      <c r="E5" s="67"/>
      <c r="F5" s="67"/>
      <c r="G5" s="67"/>
      <c r="H5" s="67"/>
      <c r="I5" s="67"/>
      <c r="J5" s="67"/>
      <c r="K5" s="67">
        <v>510000</v>
      </c>
      <c r="L5" s="67"/>
      <c r="M5" s="67"/>
      <c r="N5" s="67"/>
      <c r="O5" s="163">
        <f>SUM(K5:N5)</f>
        <v>510000</v>
      </c>
      <c r="P5" s="202"/>
      <c r="Q5" s="164"/>
      <c r="R5" s="108"/>
      <c r="S5" s="166">
        <f>P5+O5+J5</f>
        <v>510000</v>
      </c>
      <c r="T5" s="203">
        <v>41628</v>
      </c>
      <c r="U5" s="204" t="s">
        <v>631</v>
      </c>
    </row>
    <row r="6" spans="1:22" s="68" customFormat="1" ht="45.75" customHeight="1">
      <c r="A6" s="177">
        <v>2</v>
      </c>
      <c r="B6" s="72" t="s">
        <v>632</v>
      </c>
      <c r="C6" s="74" t="s">
        <v>633</v>
      </c>
      <c r="D6" s="178" t="s">
        <v>634</v>
      </c>
      <c r="E6" s="66">
        <v>17205.240000000002</v>
      </c>
      <c r="F6" s="66"/>
      <c r="G6" s="66"/>
      <c r="H6" s="66">
        <v>29374.799999999999</v>
      </c>
      <c r="I6" s="64"/>
      <c r="J6" s="64">
        <f>SUM(E6:I6)</f>
        <v>46580.04</v>
      </c>
      <c r="K6" s="64"/>
      <c r="L6" s="64"/>
      <c r="M6" s="64"/>
      <c r="N6" s="64"/>
      <c r="O6" s="144">
        <f t="shared" ref="O6:O9" si="0">SUM(K6:N6)</f>
        <v>0</v>
      </c>
      <c r="P6" s="145">
        <f>SUM(P7:P9)</f>
        <v>0</v>
      </c>
      <c r="Q6" s="144"/>
      <c r="R6" s="103"/>
      <c r="S6" s="157">
        <f t="shared" ref="S6:S10" si="1">J6+O6+P6+Q6</f>
        <v>46580.04</v>
      </c>
      <c r="T6" s="154">
        <v>41652</v>
      </c>
      <c r="U6" s="189" t="s">
        <v>631</v>
      </c>
    </row>
    <row r="7" spans="1:22" s="69" customFormat="1" ht="42" customHeight="1">
      <c r="A7" s="312">
        <v>3</v>
      </c>
      <c r="B7" s="313" t="s">
        <v>635</v>
      </c>
      <c r="C7" s="74" t="s">
        <v>636</v>
      </c>
      <c r="D7" s="178" t="s">
        <v>637</v>
      </c>
      <c r="E7" s="104">
        <f>SUM(E8:E10)</f>
        <v>72635.350000000006</v>
      </c>
      <c r="F7" s="104"/>
      <c r="G7" s="104"/>
      <c r="H7" s="104"/>
      <c r="I7" s="107"/>
      <c r="J7" s="64">
        <f>SUM(E7:I7)</f>
        <v>72635.350000000006</v>
      </c>
      <c r="K7" s="104">
        <f t="shared" ref="K7:N7" si="2">SUM(K8:K10)</f>
        <v>0</v>
      </c>
      <c r="L7" s="104">
        <f t="shared" si="2"/>
        <v>0</v>
      </c>
      <c r="M7" s="104">
        <f t="shared" si="2"/>
        <v>5000</v>
      </c>
      <c r="N7" s="104">
        <f t="shared" si="2"/>
        <v>0</v>
      </c>
      <c r="O7" s="144">
        <f t="shared" si="0"/>
        <v>5000</v>
      </c>
      <c r="P7" s="188"/>
      <c r="Q7" s="145"/>
      <c r="R7" s="102"/>
      <c r="S7" s="157">
        <f t="shared" si="1"/>
        <v>77635.350000000006</v>
      </c>
      <c r="T7" s="198"/>
      <c r="U7" s="322" t="s">
        <v>577</v>
      </c>
    </row>
    <row r="8" spans="1:22" s="69" customFormat="1" ht="18" customHeight="1">
      <c r="A8" s="312"/>
      <c r="B8" s="313"/>
      <c r="C8" s="190" t="s">
        <v>638</v>
      </c>
      <c r="D8" s="191" t="s">
        <v>639</v>
      </c>
      <c r="E8" s="105">
        <v>50000</v>
      </c>
      <c r="F8" s="105"/>
      <c r="G8" s="105"/>
      <c r="H8" s="105"/>
      <c r="I8" s="106"/>
      <c r="J8" s="64">
        <f t="shared" ref="J8:J10" si="3">SUM(E8:I8)</f>
        <v>50000</v>
      </c>
      <c r="K8" s="106"/>
      <c r="L8" s="106"/>
      <c r="M8" s="106"/>
      <c r="N8" s="106"/>
      <c r="O8" s="182">
        <f t="shared" si="0"/>
        <v>0</v>
      </c>
      <c r="P8" s="184"/>
      <c r="Q8" s="145"/>
      <c r="R8" s="102"/>
      <c r="S8" s="157">
        <f t="shared" si="1"/>
        <v>50000</v>
      </c>
      <c r="T8" s="198">
        <v>41676</v>
      </c>
      <c r="U8" s="322"/>
    </row>
    <row r="9" spans="1:22" s="68" customFormat="1" ht="18" customHeight="1">
      <c r="A9" s="312"/>
      <c r="B9" s="313"/>
      <c r="C9" s="190" t="s">
        <v>640</v>
      </c>
      <c r="D9" s="191" t="s">
        <v>641</v>
      </c>
      <c r="E9" s="70">
        <v>15100</v>
      </c>
      <c r="F9" s="70"/>
      <c r="G9" s="70"/>
      <c r="H9" s="70"/>
      <c r="I9" s="70"/>
      <c r="J9" s="64">
        <f t="shared" si="3"/>
        <v>15100</v>
      </c>
      <c r="K9" s="70"/>
      <c r="L9" s="70"/>
      <c r="M9" s="70">
        <v>4000</v>
      </c>
      <c r="N9" s="70"/>
      <c r="O9" s="182">
        <f t="shared" si="0"/>
        <v>4000</v>
      </c>
      <c r="P9" s="184"/>
      <c r="Q9" s="145"/>
      <c r="R9" s="102"/>
      <c r="S9" s="157">
        <f t="shared" si="1"/>
        <v>19100</v>
      </c>
      <c r="T9" s="198">
        <v>41677</v>
      </c>
      <c r="U9" s="322"/>
    </row>
    <row r="10" spans="1:22" s="69" customFormat="1" ht="18" customHeight="1" thickBot="1">
      <c r="A10" s="320"/>
      <c r="B10" s="321"/>
      <c r="C10" s="192" t="s">
        <v>642</v>
      </c>
      <c r="D10" s="193" t="s">
        <v>643</v>
      </c>
      <c r="E10" s="194">
        <f>7400+135.35</f>
        <v>7535.35</v>
      </c>
      <c r="F10" s="194"/>
      <c r="G10" s="194"/>
      <c r="H10" s="194"/>
      <c r="I10" s="195"/>
      <c r="J10" s="185">
        <f t="shared" si="3"/>
        <v>7535.35</v>
      </c>
      <c r="K10" s="195"/>
      <c r="L10" s="195"/>
      <c r="M10" s="195">
        <v>1000</v>
      </c>
      <c r="N10" s="195"/>
      <c r="O10" s="196">
        <f>SUM(K10:N10)</f>
        <v>1000</v>
      </c>
      <c r="P10" s="197"/>
      <c r="Q10" s="152"/>
      <c r="R10" s="125"/>
      <c r="S10" s="158">
        <f t="shared" si="1"/>
        <v>8535.35</v>
      </c>
      <c r="T10" s="199">
        <v>41681</v>
      </c>
      <c r="U10" s="323"/>
    </row>
    <row r="11" spans="1:22" s="63" customFormat="1" ht="33" customHeight="1" thickTop="1" thickBot="1">
      <c r="A11" s="324" t="s">
        <v>644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6"/>
    </row>
    <row r="12" spans="1:22" s="68" customFormat="1" ht="46.5" customHeight="1" thickTop="1">
      <c r="A12" s="169">
        <v>1</v>
      </c>
      <c r="B12" s="170" t="s">
        <v>645</v>
      </c>
      <c r="C12" s="171" t="s">
        <v>646</v>
      </c>
      <c r="D12" s="172" t="s">
        <v>647</v>
      </c>
      <c r="E12" s="173"/>
      <c r="F12" s="173"/>
      <c r="G12" s="173"/>
      <c r="H12" s="173">
        <v>38400</v>
      </c>
      <c r="I12" s="174"/>
      <c r="J12" s="174">
        <f>SUM(E12:I12)</f>
        <v>38400</v>
      </c>
      <c r="K12" s="174"/>
      <c r="L12" s="174"/>
      <c r="M12" s="174"/>
      <c r="N12" s="174"/>
      <c r="O12" s="175">
        <f>SUM(K12:N12)</f>
        <v>0</v>
      </c>
      <c r="P12" s="175"/>
      <c r="Q12" s="175"/>
      <c r="R12" s="186"/>
      <c r="S12" s="156">
        <f t="shared" ref="S12:S25" si="4">J12+O12+P12+Q12</f>
        <v>38400</v>
      </c>
      <c r="T12" s="187">
        <v>41629</v>
      </c>
      <c r="U12" s="176" t="s">
        <v>648</v>
      </c>
    </row>
    <row r="13" spans="1:22" s="68" customFormat="1" ht="37.5" customHeight="1">
      <c r="A13" s="177">
        <v>2</v>
      </c>
      <c r="B13" s="72" t="s">
        <v>649</v>
      </c>
      <c r="C13" s="74" t="s">
        <v>650</v>
      </c>
      <c r="D13" s="178" t="s">
        <v>651</v>
      </c>
      <c r="E13" s="64">
        <v>13200</v>
      </c>
      <c r="F13" s="64"/>
      <c r="G13" s="64"/>
      <c r="H13" s="64"/>
      <c r="I13" s="64"/>
      <c r="J13" s="64">
        <f>SUM(E13:I13)</f>
        <v>13200</v>
      </c>
      <c r="K13" s="64">
        <f>12600+600</f>
        <v>13200</v>
      </c>
      <c r="L13" s="64"/>
      <c r="M13" s="64">
        <v>3096</v>
      </c>
      <c r="N13" s="64"/>
      <c r="O13" s="144">
        <f>SUM(K13:N13)</f>
        <v>16296</v>
      </c>
      <c r="P13" s="144"/>
      <c r="Q13" s="144"/>
      <c r="R13" s="103"/>
      <c r="S13" s="157">
        <f t="shared" si="4"/>
        <v>29496</v>
      </c>
      <c r="T13" s="154">
        <v>41656</v>
      </c>
      <c r="U13" s="179" t="s">
        <v>652</v>
      </c>
    </row>
    <row r="14" spans="1:22" s="68" customFormat="1" ht="66" customHeight="1">
      <c r="A14" s="177">
        <v>3</v>
      </c>
      <c r="B14" s="72" t="s">
        <v>653</v>
      </c>
      <c r="C14" s="74" t="s">
        <v>654</v>
      </c>
      <c r="D14" s="178" t="s">
        <v>655</v>
      </c>
      <c r="E14" s="64"/>
      <c r="F14" s="64"/>
      <c r="G14" s="64"/>
      <c r="H14" s="64"/>
      <c r="I14" s="64"/>
      <c r="J14" s="64">
        <f t="shared" ref="J14:J19" si="5">SUM(E14:I14)</f>
        <v>0</v>
      </c>
      <c r="K14" s="64">
        <v>27120</v>
      </c>
      <c r="L14" s="64"/>
      <c r="M14" s="64"/>
      <c r="N14" s="64"/>
      <c r="O14" s="144">
        <f t="shared" ref="O14:O17" si="6">SUM(K14:N14)</f>
        <v>27120</v>
      </c>
      <c r="P14" s="144"/>
      <c r="Q14" s="144"/>
      <c r="R14" s="103"/>
      <c r="S14" s="157">
        <f t="shared" si="4"/>
        <v>27120</v>
      </c>
      <c r="T14" s="154">
        <v>41649</v>
      </c>
      <c r="U14" s="179" t="s">
        <v>648</v>
      </c>
    </row>
    <row r="15" spans="1:22" s="36" customFormat="1" ht="30" customHeight="1">
      <c r="A15" s="312">
        <v>4</v>
      </c>
      <c r="B15" s="313" t="s">
        <v>656</v>
      </c>
      <c r="C15" s="314" t="s">
        <v>657</v>
      </c>
      <c r="D15" s="314"/>
      <c r="E15" s="64">
        <f>SUM(E16:E17)</f>
        <v>19021.560000000001</v>
      </c>
      <c r="F15" s="64"/>
      <c r="G15" s="64"/>
      <c r="H15" s="64"/>
      <c r="I15" s="64"/>
      <c r="J15" s="64">
        <f t="shared" si="5"/>
        <v>19021.560000000001</v>
      </c>
      <c r="K15" s="64">
        <f>SUM(K16:K17)</f>
        <v>2000</v>
      </c>
      <c r="L15" s="64"/>
      <c r="M15" s="64"/>
      <c r="N15" s="64"/>
      <c r="O15" s="144">
        <f t="shared" si="6"/>
        <v>2000</v>
      </c>
      <c r="P15" s="180"/>
      <c r="Q15" s="180"/>
      <c r="R15" s="102"/>
      <c r="S15" s="157">
        <f t="shared" si="4"/>
        <v>21021.56</v>
      </c>
      <c r="T15" s="154"/>
      <c r="U15" s="315" t="s">
        <v>658</v>
      </c>
    </row>
    <row r="16" spans="1:22" s="36" customFormat="1" ht="18" customHeight="1">
      <c r="A16" s="312"/>
      <c r="B16" s="313"/>
      <c r="C16" s="74" t="s">
        <v>659</v>
      </c>
      <c r="D16" s="181" t="s">
        <v>660</v>
      </c>
      <c r="E16" s="70">
        <v>19021.560000000001</v>
      </c>
      <c r="F16" s="70"/>
      <c r="G16" s="70"/>
      <c r="H16" s="70"/>
      <c r="I16" s="70"/>
      <c r="J16" s="70">
        <f t="shared" si="5"/>
        <v>19021.560000000001</v>
      </c>
      <c r="K16" s="70"/>
      <c r="L16" s="70"/>
      <c r="M16" s="70"/>
      <c r="N16" s="70"/>
      <c r="O16" s="182">
        <f t="shared" si="6"/>
        <v>0</v>
      </c>
      <c r="P16" s="183"/>
      <c r="Q16" s="183"/>
      <c r="R16" s="109"/>
      <c r="S16" s="157">
        <f t="shared" si="4"/>
        <v>19021.560000000001</v>
      </c>
      <c r="T16" s="154">
        <v>41654</v>
      </c>
      <c r="U16" s="315"/>
      <c r="V16" s="71"/>
    </row>
    <row r="17" spans="1:22" s="36" customFormat="1" ht="18" customHeight="1">
      <c r="A17" s="312"/>
      <c r="B17" s="313"/>
      <c r="C17" s="74" t="s">
        <v>661</v>
      </c>
      <c r="D17" s="181" t="s">
        <v>662</v>
      </c>
      <c r="E17" s="70"/>
      <c r="F17" s="70"/>
      <c r="G17" s="70"/>
      <c r="H17" s="70"/>
      <c r="I17" s="70"/>
      <c r="J17" s="70">
        <f t="shared" ref="J17" si="7">SUM(E17:I17)</f>
        <v>0</v>
      </c>
      <c r="K17" s="70">
        <v>2000</v>
      </c>
      <c r="L17" s="70"/>
      <c r="M17" s="70"/>
      <c r="N17" s="70"/>
      <c r="O17" s="182">
        <f t="shared" si="6"/>
        <v>2000</v>
      </c>
      <c r="P17" s="183"/>
      <c r="Q17" s="183"/>
      <c r="R17" s="109"/>
      <c r="S17" s="157">
        <f t="shared" si="4"/>
        <v>2000</v>
      </c>
      <c r="T17" s="154">
        <v>41654</v>
      </c>
      <c r="U17" s="315"/>
    </row>
    <row r="18" spans="1:22" s="36" customFormat="1" ht="40.5" customHeight="1">
      <c r="A18" s="142">
        <v>5</v>
      </c>
      <c r="B18" s="72" t="s">
        <v>663</v>
      </c>
      <c r="C18" s="74" t="s">
        <v>586</v>
      </c>
      <c r="D18" s="178" t="s">
        <v>664</v>
      </c>
      <c r="E18" s="64"/>
      <c r="F18" s="64"/>
      <c r="G18" s="64"/>
      <c r="H18" s="64"/>
      <c r="I18" s="64"/>
      <c r="J18" s="64">
        <f t="shared" si="5"/>
        <v>0</v>
      </c>
      <c r="K18" s="64"/>
      <c r="L18" s="64">
        <v>2825</v>
      </c>
      <c r="M18" s="64"/>
      <c r="N18" s="64"/>
      <c r="O18" s="144">
        <f t="shared" ref="O18:O25" si="8">SUM(K18:N18)</f>
        <v>2825</v>
      </c>
      <c r="P18" s="180"/>
      <c r="Q18" s="180"/>
      <c r="R18" s="102"/>
      <c r="S18" s="157">
        <f t="shared" si="4"/>
        <v>2825</v>
      </c>
      <c r="T18" s="154">
        <v>41723</v>
      </c>
      <c r="U18" s="146" t="s">
        <v>648</v>
      </c>
    </row>
    <row r="19" spans="1:22" s="36" customFormat="1" ht="27.75" customHeight="1">
      <c r="A19" s="312">
        <v>6</v>
      </c>
      <c r="B19" s="313" t="s">
        <v>665</v>
      </c>
      <c r="C19" s="314" t="s">
        <v>666</v>
      </c>
      <c r="D19" s="314"/>
      <c r="E19" s="64">
        <f>SUM(E20:E21)</f>
        <v>0</v>
      </c>
      <c r="F19" s="64"/>
      <c r="G19" s="64"/>
      <c r="H19" s="64"/>
      <c r="I19" s="64"/>
      <c r="J19" s="64">
        <f t="shared" si="5"/>
        <v>0</v>
      </c>
      <c r="K19" s="64">
        <f>SUM(K20:K21)</f>
        <v>1771.56</v>
      </c>
      <c r="L19" s="64">
        <f t="shared" ref="L19:N19" si="9">SUM(L20:L21)</f>
        <v>3630.72</v>
      </c>
      <c r="M19" s="64">
        <f t="shared" si="9"/>
        <v>3906</v>
      </c>
      <c r="N19" s="64">
        <f t="shared" si="9"/>
        <v>0</v>
      </c>
      <c r="O19" s="144">
        <f t="shared" si="8"/>
        <v>9308.2799999999988</v>
      </c>
      <c r="P19" s="180"/>
      <c r="Q19" s="180"/>
      <c r="R19" s="102"/>
      <c r="S19" s="157">
        <f t="shared" si="4"/>
        <v>9308.2799999999988</v>
      </c>
      <c r="T19" s="154"/>
      <c r="U19" s="315" t="s">
        <v>658</v>
      </c>
    </row>
    <row r="20" spans="1:22" s="36" customFormat="1" ht="30.75" customHeight="1">
      <c r="A20" s="312"/>
      <c r="B20" s="313"/>
      <c r="C20" s="74" t="s">
        <v>667</v>
      </c>
      <c r="D20" s="181" t="s">
        <v>668</v>
      </c>
      <c r="E20" s="64"/>
      <c r="F20" s="64"/>
      <c r="G20" s="64"/>
      <c r="H20" s="64"/>
      <c r="I20" s="64"/>
      <c r="J20" s="64">
        <v>0</v>
      </c>
      <c r="K20" s="70">
        <v>1771.56</v>
      </c>
      <c r="L20" s="70"/>
      <c r="M20" s="70">
        <v>210</v>
      </c>
      <c r="N20" s="70"/>
      <c r="O20" s="182">
        <f t="shared" si="8"/>
        <v>1981.56</v>
      </c>
      <c r="P20" s="180"/>
      <c r="Q20" s="180"/>
      <c r="R20" s="102"/>
      <c r="S20" s="157">
        <f t="shared" si="4"/>
        <v>1981.56</v>
      </c>
      <c r="T20" s="316">
        <v>41704</v>
      </c>
      <c r="U20" s="315"/>
      <c r="V20" s="71"/>
    </row>
    <row r="21" spans="1:22" s="36" customFormat="1" ht="30.75" customHeight="1">
      <c r="A21" s="312"/>
      <c r="B21" s="313"/>
      <c r="C21" s="74" t="s">
        <v>669</v>
      </c>
      <c r="D21" s="181" t="s">
        <v>670</v>
      </c>
      <c r="E21" s="64"/>
      <c r="F21" s="64"/>
      <c r="G21" s="64"/>
      <c r="H21" s="64"/>
      <c r="I21" s="64"/>
      <c r="J21" s="64">
        <f t="shared" ref="J21:J25" si="10">SUM(E21:I21)</f>
        <v>0</v>
      </c>
      <c r="K21" s="70"/>
      <c r="L21" s="70">
        <v>3630.72</v>
      </c>
      <c r="M21" s="70">
        <v>3696</v>
      </c>
      <c r="N21" s="70"/>
      <c r="O21" s="182">
        <f t="shared" si="8"/>
        <v>7326.7199999999993</v>
      </c>
      <c r="P21" s="180"/>
      <c r="Q21" s="180"/>
      <c r="R21" s="102"/>
      <c r="S21" s="157">
        <f t="shared" si="4"/>
        <v>7326.7199999999993</v>
      </c>
      <c r="T21" s="316"/>
      <c r="U21" s="315"/>
    </row>
    <row r="22" spans="1:22" s="36" customFormat="1" ht="45.75" customHeight="1">
      <c r="A22" s="142">
        <v>7</v>
      </c>
      <c r="B22" s="72" t="s">
        <v>671</v>
      </c>
      <c r="C22" s="74" t="s">
        <v>672</v>
      </c>
      <c r="D22" s="178" t="s">
        <v>673</v>
      </c>
      <c r="E22" s="64"/>
      <c r="F22" s="64"/>
      <c r="G22" s="64"/>
      <c r="H22" s="64">
        <v>20000</v>
      </c>
      <c r="I22" s="64"/>
      <c r="J22" s="64">
        <f t="shared" si="10"/>
        <v>20000</v>
      </c>
      <c r="K22" s="64"/>
      <c r="L22" s="64"/>
      <c r="M22" s="64"/>
      <c r="N22" s="64"/>
      <c r="O22" s="144">
        <f t="shared" si="8"/>
        <v>0</v>
      </c>
      <c r="P22" s="180"/>
      <c r="Q22" s="180"/>
      <c r="R22" s="102"/>
      <c r="S22" s="157">
        <f t="shared" si="4"/>
        <v>20000</v>
      </c>
      <c r="T22" s="154">
        <v>41723</v>
      </c>
      <c r="U22" s="146" t="s">
        <v>648</v>
      </c>
    </row>
    <row r="23" spans="1:22" s="36" customFormat="1" ht="48.75" customHeight="1">
      <c r="A23" s="142">
        <v>8</v>
      </c>
      <c r="B23" s="72" t="s">
        <v>674</v>
      </c>
      <c r="C23" s="74" t="s">
        <v>675</v>
      </c>
      <c r="D23" s="178" t="s">
        <v>676</v>
      </c>
      <c r="E23" s="64"/>
      <c r="F23" s="64">
        <v>9824.48</v>
      </c>
      <c r="G23" s="64"/>
      <c r="H23" s="64"/>
      <c r="I23" s="64"/>
      <c r="J23" s="64">
        <f t="shared" si="10"/>
        <v>9824.48</v>
      </c>
      <c r="K23" s="64"/>
      <c r="L23" s="64"/>
      <c r="M23" s="64"/>
      <c r="N23" s="64"/>
      <c r="O23" s="144">
        <f t="shared" si="8"/>
        <v>0</v>
      </c>
      <c r="P23" s="180"/>
      <c r="Q23" s="180"/>
      <c r="R23" s="102"/>
      <c r="S23" s="157">
        <f t="shared" si="4"/>
        <v>9824.48</v>
      </c>
      <c r="T23" s="154">
        <v>41810</v>
      </c>
      <c r="U23" s="146" t="s">
        <v>677</v>
      </c>
    </row>
    <row r="24" spans="1:22" s="36" customFormat="1" ht="60.75" customHeight="1">
      <c r="A24" s="142">
        <v>9</v>
      </c>
      <c r="B24" s="72" t="s">
        <v>986</v>
      </c>
      <c r="C24" s="74" t="s">
        <v>987</v>
      </c>
      <c r="D24" s="178" t="s">
        <v>988</v>
      </c>
      <c r="E24" s="64"/>
      <c r="F24" s="64"/>
      <c r="G24" s="64"/>
      <c r="H24" s="64"/>
      <c r="I24" s="64"/>
      <c r="J24" s="64">
        <f t="shared" si="10"/>
        <v>0</v>
      </c>
      <c r="K24" s="64"/>
      <c r="L24" s="64"/>
      <c r="M24" s="64">
        <v>4068.65</v>
      </c>
      <c r="N24" s="64"/>
      <c r="O24" s="144">
        <f t="shared" si="8"/>
        <v>4068.65</v>
      </c>
      <c r="P24" s="180"/>
      <c r="Q24" s="180"/>
      <c r="R24" s="102"/>
      <c r="S24" s="157">
        <f t="shared" si="4"/>
        <v>4068.65</v>
      </c>
      <c r="T24" s="154">
        <v>41858</v>
      </c>
      <c r="U24" s="146" t="s">
        <v>989</v>
      </c>
    </row>
    <row r="25" spans="1:22" s="36" customFormat="1" ht="42" customHeight="1">
      <c r="A25" s="142">
        <v>9</v>
      </c>
      <c r="B25" s="72" t="s">
        <v>990</v>
      </c>
      <c r="C25" s="74" t="s">
        <v>991</v>
      </c>
      <c r="D25" s="178" t="s">
        <v>992</v>
      </c>
      <c r="E25" s="64"/>
      <c r="F25" s="64"/>
      <c r="G25" s="64"/>
      <c r="H25" s="64"/>
      <c r="I25" s="64"/>
      <c r="J25" s="64">
        <f t="shared" si="10"/>
        <v>0</v>
      </c>
      <c r="K25" s="64"/>
      <c r="L25" s="64"/>
      <c r="M25" s="64">
        <v>12000</v>
      </c>
      <c r="N25" s="64"/>
      <c r="O25" s="144">
        <f t="shared" si="8"/>
        <v>12000</v>
      </c>
      <c r="P25" s="180"/>
      <c r="Q25" s="180"/>
      <c r="R25" s="102"/>
      <c r="S25" s="157">
        <f t="shared" si="4"/>
        <v>12000</v>
      </c>
      <c r="T25" s="154">
        <v>41864</v>
      </c>
      <c r="U25" s="146" t="s">
        <v>989</v>
      </c>
    </row>
    <row r="26" spans="1:22" s="63" customFormat="1" ht="34.5" customHeight="1" thickBot="1">
      <c r="A26" s="309" t="s">
        <v>678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1"/>
    </row>
    <row r="27" spans="1:22" s="69" customFormat="1" ht="39" customHeight="1" thickTop="1">
      <c r="A27" s="159">
        <v>1</v>
      </c>
      <c r="B27" s="79" t="s">
        <v>679</v>
      </c>
      <c r="C27" s="160" t="s">
        <v>680</v>
      </c>
      <c r="D27" s="161" t="s">
        <v>681</v>
      </c>
      <c r="E27" s="67"/>
      <c r="F27" s="110"/>
      <c r="G27" s="110"/>
      <c r="H27" s="110"/>
      <c r="I27" s="110"/>
      <c r="J27" s="162"/>
      <c r="K27" s="110"/>
      <c r="L27" s="110">
        <v>900</v>
      </c>
      <c r="M27" s="110"/>
      <c r="N27" s="110"/>
      <c r="O27" s="163">
        <f t="shared" ref="O27:O30" si="11">SUM(K27:N27)</f>
        <v>900</v>
      </c>
      <c r="P27" s="164"/>
      <c r="Q27" s="164"/>
      <c r="R27" s="165"/>
      <c r="S27" s="166">
        <f t="shared" ref="S27:S31" si="12">J27+O27+P27+Q27</f>
        <v>900</v>
      </c>
      <c r="T27" s="167">
        <v>41629</v>
      </c>
      <c r="U27" s="168" t="s">
        <v>682</v>
      </c>
    </row>
    <row r="28" spans="1:22" s="69" customFormat="1" ht="48" customHeight="1">
      <c r="A28" s="142">
        <v>2</v>
      </c>
      <c r="B28" s="72" t="s">
        <v>683</v>
      </c>
      <c r="C28" s="73" t="s">
        <v>684</v>
      </c>
      <c r="D28" s="143" t="s">
        <v>685</v>
      </c>
      <c r="E28" s="64"/>
      <c r="F28" s="107"/>
      <c r="G28" s="107"/>
      <c r="H28" s="107"/>
      <c r="I28" s="107"/>
      <c r="J28" s="66"/>
      <c r="K28" s="107"/>
      <c r="L28" s="107"/>
      <c r="M28" s="107">
        <v>39000</v>
      </c>
      <c r="N28" s="107"/>
      <c r="O28" s="144">
        <f t="shared" si="11"/>
        <v>39000</v>
      </c>
      <c r="P28" s="145"/>
      <c r="Q28" s="145"/>
      <c r="R28" s="102"/>
      <c r="S28" s="157">
        <f t="shared" si="12"/>
        <v>39000</v>
      </c>
      <c r="T28" s="154">
        <v>41629</v>
      </c>
      <c r="U28" s="146" t="s">
        <v>686</v>
      </c>
    </row>
    <row r="29" spans="1:22" s="69" customFormat="1" ht="61.5" customHeight="1">
      <c r="A29" s="142">
        <v>3</v>
      </c>
      <c r="B29" s="72" t="s">
        <v>687</v>
      </c>
      <c r="C29" s="73" t="s">
        <v>688</v>
      </c>
      <c r="D29" s="143" t="s">
        <v>995</v>
      </c>
      <c r="E29" s="64">
        <v>19593.09</v>
      </c>
      <c r="F29" s="107"/>
      <c r="G29" s="107"/>
      <c r="H29" s="107"/>
      <c r="I29" s="107"/>
      <c r="J29" s="66">
        <f>SUM(E29:I29)</f>
        <v>19593.09</v>
      </c>
      <c r="K29" s="107">
        <v>10313.73</v>
      </c>
      <c r="L29" s="107">
        <v>8660.52</v>
      </c>
      <c r="M29" s="107">
        <v>5982.66</v>
      </c>
      <c r="N29" s="107"/>
      <c r="O29" s="144">
        <f t="shared" si="11"/>
        <v>24956.91</v>
      </c>
      <c r="P29" s="145"/>
      <c r="Q29" s="145"/>
      <c r="R29" s="102"/>
      <c r="S29" s="157">
        <f t="shared" si="12"/>
        <v>44550</v>
      </c>
      <c r="T29" s="154">
        <v>41619</v>
      </c>
      <c r="U29" s="146" t="s">
        <v>689</v>
      </c>
    </row>
    <row r="30" spans="1:22" s="69" customFormat="1" ht="65.25" customHeight="1">
      <c r="A30" s="142">
        <v>4</v>
      </c>
      <c r="B30" s="72" t="s">
        <v>690</v>
      </c>
      <c r="C30" s="73" t="s">
        <v>691</v>
      </c>
      <c r="D30" s="143" t="s">
        <v>996</v>
      </c>
      <c r="E30" s="64">
        <v>17303.04</v>
      </c>
      <c r="F30" s="64"/>
      <c r="G30" s="64" t="s">
        <v>692</v>
      </c>
      <c r="H30" s="64"/>
      <c r="I30" s="64"/>
      <c r="J30" s="66">
        <f t="shared" ref="J30:J31" si="13">SUM(E30:I30)</f>
        <v>17303.04</v>
      </c>
      <c r="K30" s="64"/>
      <c r="L30" s="64"/>
      <c r="M30" s="64">
        <v>14346.72</v>
      </c>
      <c r="N30" s="107"/>
      <c r="O30" s="144">
        <f t="shared" si="11"/>
        <v>14346.72</v>
      </c>
      <c r="P30" s="145"/>
      <c r="Q30" s="145"/>
      <c r="R30" s="102"/>
      <c r="S30" s="157">
        <f t="shared" si="12"/>
        <v>31649.760000000002</v>
      </c>
      <c r="T30" s="154">
        <v>41629</v>
      </c>
      <c r="U30" s="146" t="s">
        <v>693</v>
      </c>
    </row>
    <row r="31" spans="1:22" s="69" customFormat="1" ht="53.25" customHeight="1" thickBot="1">
      <c r="A31" s="147">
        <v>5</v>
      </c>
      <c r="B31" s="148" t="s">
        <v>694</v>
      </c>
      <c r="C31" s="123" t="s">
        <v>695</v>
      </c>
      <c r="D31" s="149" t="s">
        <v>696</v>
      </c>
      <c r="E31" s="124">
        <v>11250</v>
      </c>
      <c r="F31" s="124"/>
      <c r="G31" s="124"/>
      <c r="H31" s="124"/>
      <c r="I31" s="124"/>
      <c r="J31" s="150">
        <f t="shared" si="13"/>
        <v>11250</v>
      </c>
      <c r="K31" s="124">
        <v>7000</v>
      </c>
      <c r="L31" s="124"/>
      <c r="M31" s="124">
        <v>1603.13</v>
      </c>
      <c r="N31" s="124"/>
      <c r="O31" s="151">
        <f>SUM(K31:N31)</f>
        <v>8603.130000000001</v>
      </c>
      <c r="P31" s="152"/>
      <c r="Q31" s="152"/>
      <c r="R31" s="125"/>
      <c r="S31" s="158">
        <f t="shared" si="12"/>
        <v>19853.13</v>
      </c>
      <c r="T31" s="155">
        <v>41628</v>
      </c>
      <c r="U31" s="153" t="s">
        <v>686</v>
      </c>
    </row>
    <row r="32" spans="1:22" ht="14.25" thickTop="1"/>
  </sheetData>
  <mergeCells count="28">
    <mergeCell ref="U1:U3"/>
    <mergeCell ref="A1:A3"/>
    <mergeCell ref="B1:B3"/>
    <mergeCell ref="C1:C3"/>
    <mergeCell ref="D1:D3"/>
    <mergeCell ref="E1:I1"/>
    <mergeCell ref="J1:J3"/>
    <mergeCell ref="E2:G2"/>
    <mergeCell ref="K1:N2"/>
    <mergeCell ref="O1:O3"/>
    <mergeCell ref="P1:R2"/>
    <mergeCell ref="S1:S3"/>
    <mergeCell ref="T1:T3"/>
    <mergeCell ref="A4:U4"/>
    <mergeCell ref="A7:A10"/>
    <mergeCell ref="B7:B10"/>
    <mergeCell ref="U7:U10"/>
    <mergeCell ref="A11:U11"/>
    <mergeCell ref="A26:U26"/>
    <mergeCell ref="A15:A17"/>
    <mergeCell ref="B15:B17"/>
    <mergeCell ref="C15:D15"/>
    <mergeCell ref="U15:U17"/>
    <mergeCell ref="A19:A21"/>
    <mergeCell ref="B19:B21"/>
    <mergeCell ref="C19:D19"/>
    <mergeCell ref="U19:U21"/>
    <mergeCell ref="T20:T21"/>
  </mergeCells>
  <printOptions horizontalCentered="1"/>
  <pageMargins left="0.15748031496062992" right="0.15748031496062992" top="1.1417322834645669" bottom="0.31496062992125984" header="0.48" footer="0"/>
  <pageSetup scale="79" orientation="portrait" r:id="rId1"/>
  <headerFooter alignWithMargins="0">
    <oddHeader>&amp;C&amp;12MINISTERIO DE GOBERNACION Y DESARROLLO TERRITORIAL&amp;10
&amp;12Unidad de Adquisiciones y Contrataciones Institucional
&amp;"Arial,Cursiva"&amp;UCONTRATACIONES REALIZADAS A PARTIR DEL 6 DE ENERO AL 31 DE AGOSTO 2014</oddHeader>
    <oddFooter>&amp;L&amp;8UACI/smgdl&amp;C&amp;8&amp;P&amp;R&amp;8sept. 2014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Libre Gestión (a agosto)</vt:lpstr>
      <vt:lpstr>LICIT 2014</vt:lpstr>
      <vt:lpstr>C-DTAS. LG y PROR 2014</vt:lpstr>
      <vt:lpstr>'C-DTAS. LG y PROR 2014'!Títulos_a_imprimir</vt:lpstr>
      <vt:lpstr>'Libre Gestión (a agosto)'!Títulos_a_imprimir</vt:lpstr>
      <vt:lpstr>'LICIT 2014'!Títulos_a_imprimir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sandra.lopez</dc:creator>
  <cp:lastModifiedBy>jeanneth.corvera</cp:lastModifiedBy>
  <cp:lastPrinted>2014-09-10T15:39:04Z</cp:lastPrinted>
  <dcterms:created xsi:type="dcterms:W3CDTF">2014-09-09T15:23:42Z</dcterms:created>
  <dcterms:modified xsi:type="dcterms:W3CDTF">2014-09-22T17:34:56Z</dcterms:modified>
</cp:coreProperties>
</file>