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480" windowHeight="1116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15" i="1" l="1"/>
  <c r="AJ113" i="1"/>
  <c r="AJ111" i="1"/>
  <c r="AJ109" i="1"/>
  <c r="AJ107" i="1"/>
  <c r="AJ105" i="1"/>
  <c r="AJ103" i="1"/>
  <c r="AJ101" i="1"/>
  <c r="AJ99" i="1"/>
  <c r="AJ97" i="1"/>
  <c r="AJ95" i="1"/>
  <c r="AK95" i="1" s="1"/>
  <c r="AL95" i="1" s="1"/>
  <c r="AJ93" i="1"/>
  <c r="AK93" i="1" s="1"/>
  <c r="AL93" i="1" s="1"/>
  <c r="AJ77" i="1"/>
  <c r="AK77" i="1" s="1"/>
  <c r="AJ71" i="1"/>
  <c r="AK71" i="1" s="1"/>
  <c r="AL71" i="1" s="1"/>
  <c r="AJ70" i="1"/>
  <c r="AK70" i="1" s="1"/>
  <c r="AL70" i="1" s="1"/>
  <c r="AJ69" i="1"/>
  <c r="AJ68" i="1"/>
  <c r="AJ67" i="1"/>
  <c r="AJ66" i="1"/>
  <c r="AK66" i="1" s="1"/>
  <c r="AL66" i="1" s="1"/>
  <c r="AJ65" i="1"/>
  <c r="AK65" i="1" s="1"/>
  <c r="AL65" i="1" s="1"/>
  <c r="AJ64" i="1"/>
  <c r="AJ63" i="1"/>
  <c r="AK63" i="1" s="1"/>
  <c r="AL63" i="1" s="1"/>
  <c r="AJ62" i="1"/>
  <c r="AK62" i="1" s="1"/>
  <c r="AL62" i="1" s="1"/>
  <c r="AJ61" i="1"/>
  <c r="AK61" i="1" s="1"/>
  <c r="AL61" i="1" s="1"/>
  <c r="AJ60" i="1"/>
  <c r="AJ59" i="1"/>
  <c r="AJ58" i="1"/>
  <c r="AK58" i="1" s="1"/>
  <c r="AL58" i="1" s="1"/>
  <c r="AJ57" i="1"/>
  <c r="AK57" i="1" s="1"/>
  <c r="AL57" i="1" s="1"/>
  <c r="AJ56" i="1"/>
  <c r="AJ55" i="1"/>
  <c r="AK55" i="1" s="1"/>
  <c r="AL55" i="1" s="1"/>
  <c r="AJ54" i="1"/>
  <c r="AK54" i="1" s="1"/>
  <c r="AL54" i="1" s="1"/>
  <c r="AJ53" i="1"/>
  <c r="AJ52" i="1"/>
  <c r="AJ51" i="1"/>
  <c r="AJ50" i="1"/>
  <c r="AK50" i="1" s="1"/>
  <c r="AL50" i="1" s="1"/>
  <c r="AJ49" i="1"/>
  <c r="AK49" i="1" s="1"/>
  <c r="AL49" i="1" s="1"/>
  <c r="AJ48" i="1"/>
  <c r="AJ47" i="1"/>
  <c r="AJ38" i="1"/>
  <c r="AK38" i="1" s="1"/>
  <c r="AL38" i="1" s="1"/>
  <c r="AJ37" i="1"/>
  <c r="AK37" i="1" s="1"/>
  <c r="AL37" i="1" s="1"/>
  <c r="AJ33" i="1"/>
  <c r="AK33" i="1" s="1"/>
  <c r="AJ31" i="1"/>
  <c r="AJ30" i="1"/>
  <c r="AK30" i="1" s="1"/>
  <c r="AL30" i="1" s="1"/>
  <c r="AJ29" i="1"/>
  <c r="AK29" i="1" s="1"/>
  <c r="AL29" i="1" s="1"/>
  <c r="AJ21" i="1"/>
  <c r="AK21" i="1" s="1"/>
  <c r="AJ20" i="1"/>
  <c r="AJ19" i="1"/>
  <c r="AJ18" i="1"/>
  <c r="AJ17" i="1"/>
  <c r="AJ16" i="1"/>
  <c r="AJ15" i="1"/>
  <c r="AJ14" i="1"/>
  <c r="AK14" i="1" s="1"/>
  <c r="AL14" i="1" s="1"/>
  <c r="AJ13" i="1"/>
  <c r="AJ9" i="1"/>
  <c r="AJ8" i="1"/>
  <c r="AK69" i="1"/>
  <c r="AL69" i="1" s="1"/>
  <c r="AK68" i="1"/>
  <c r="AK67" i="1"/>
  <c r="AL67" i="1" s="1"/>
  <c r="AK64" i="1"/>
  <c r="AL64" i="1" s="1"/>
  <c r="AK60" i="1"/>
  <c r="AL60" i="1" s="1"/>
  <c r="AK59" i="1"/>
  <c r="AL59" i="1" s="1"/>
  <c r="AK56" i="1"/>
  <c r="AL56" i="1" s="1"/>
  <c r="AK53" i="1"/>
  <c r="AL53" i="1" s="1"/>
  <c r="AK52" i="1"/>
  <c r="AL52" i="1" s="1"/>
  <c r="AK51" i="1"/>
  <c r="AL51" i="1" s="1"/>
  <c r="AK31" i="1"/>
  <c r="AL31" i="1" s="1"/>
  <c r="AK17" i="1"/>
  <c r="AK9" i="1"/>
  <c r="AK6" i="1"/>
  <c r="L117" i="1"/>
  <c r="AI115" i="1"/>
  <c r="AK115" i="1" s="1"/>
  <c r="M115" i="1"/>
  <c r="N115" i="1" s="1"/>
  <c r="O115" i="1" s="1"/>
  <c r="AI114" i="1"/>
  <c r="M114" i="1"/>
  <c r="N114" i="1" s="1"/>
  <c r="O114" i="1" s="1"/>
  <c r="AJ114" i="1" s="1"/>
  <c r="AI113" i="1"/>
  <c r="M113" i="1"/>
  <c r="N113" i="1" s="1"/>
  <c r="O113" i="1" s="1"/>
  <c r="AI112" i="1"/>
  <c r="M112" i="1"/>
  <c r="N112" i="1" s="1"/>
  <c r="O112" i="1" s="1"/>
  <c r="AJ112" i="1" s="1"/>
  <c r="AK112" i="1" s="1"/>
  <c r="AI111" i="1"/>
  <c r="AK111" i="1" s="1"/>
  <c r="M111" i="1"/>
  <c r="N111" i="1" s="1"/>
  <c r="O111" i="1" s="1"/>
  <c r="AI110" i="1"/>
  <c r="M110" i="1"/>
  <c r="N110" i="1" s="1"/>
  <c r="O110" i="1" s="1"/>
  <c r="AJ110" i="1" s="1"/>
  <c r="AI109" i="1"/>
  <c r="AK109" i="1" s="1"/>
  <c r="M109" i="1"/>
  <c r="N109" i="1" s="1"/>
  <c r="O109" i="1" s="1"/>
  <c r="AI108" i="1"/>
  <c r="M108" i="1"/>
  <c r="N108" i="1" s="1"/>
  <c r="O108" i="1" s="1"/>
  <c r="AJ108" i="1" s="1"/>
  <c r="AK108" i="1" s="1"/>
  <c r="AI107" i="1"/>
  <c r="AK107" i="1" s="1"/>
  <c r="M107" i="1"/>
  <c r="N107" i="1" s="1"/>
  <c r="O107" i="1" s="1"/>
  <c r="AI106" i="1"/>
  <c r="M106" i="1"/>
  <c r="N106" i="1" s="1"/>
  <c r="O106" i="1" s="1"/>
  <c r="AJ106" i="1" s="1"/>
  <c r="AK106" i="1" s="1"/>
  <c r="AI105" i="1"/>
  <c r="AK105" i="1" s="1"/>
  <c r="M105" i="1"/>
  <c r="N105" i="1" s="1"/>
  <c r="O105" i="1" s="1"/>
  <c r="AI104" i="1"/>
  <c r="M104" i="1"/>
  <c r="N104" i="1" s="1"/>
  <c r="O104" i="1" s="1"/>
  <c r="AJ104" i="1" s="1"/>
  <c r="AI103" i="1"/>
  <c r="AK103" i="1" s="1"/>
  <c r="M103" i="1"/>
  <c r="N103" i="1" s="1"/>
  <c r="O103" i="1" s="1"/>
  <c r="AI102" i="1"/>
  <c r="M102" i="1"/>
  <c r="N102" i="1" s="1"/>
  <c r="O102" i="1" s="1"/>
  <c r="AJ102" i="1" s="1"/>
  <c r="AI101" i="1"/>
  <c r="M101" i="1"/>
  <c r="N101" i="1" s="1"/>
  <c r="O101" i="1" s="1"/>
  <c r="AI100" i="1"/>
  <c r="M100" i="1"/>
  <c r="N100" i="1" s="1"/>
  <c r="O100" i="1" s="1"/>
  <c r="AJ100" i="1" s="1"/>
  <c r="AK100" i="1" s="1"/>
  <c r="AI99" i="1"/>
  <c r="AK99" i="1" s="1"/>
  <c r="M99" i="1"/>
  <c r="N99" i="1" s="1"/>
  <c r="O99" i="1" s="1"/>
  <c r="AI98" i="1"/>
  <c r="M98" i="1"/>
  <c r="N98" i="1" s="1"/>
  <c r="O98" i="1" s="1"/>
  <c r="AJ98" i="1" s="1"/>
  <c r="AI97" i="1"/>
  <c r="M97" i="1"/>
  <c r="N97" i="1" s="1"/>
  <c r="O97" i="1" s="1"/>
  <c r="M96" i="1"/>
  <c r="N96" i="1" s="1"/>
  <c r="O96" i="1" s="1"/>
  <c r="AJ96" i="1" s="1"/>
  <c r="AK96" i="1" s="1"/>
  <c r="AL96" i="1" s="1"/>
  <c r="M95" i="1"/>
  <c r="N95" i="1" s="1"/>
  <c r="O95" i="1" s="1"/>
  <c r="M94" i="1"/>
  <c r="N94" i="1" s="1"/>
  <c r="O94" i="1" s="1"/>
  <c r="AJ94" i="1" s="1"/>
  <c r="AK94" i="1" s="1"/>
  <c r="AL94" i="1" s="1"/>
  <c r="M93" i="1"/>
  <c r="N93" i="1" s="1"/>
  <c r="O93" i="1" s="1"/>
  <c r="M92" i="1"/>
  <c r="N92" i="1" s="1"/>
  <c r="O92" i="1" s="1"/>
  <c r="AJ92" i="1" s="1"/>
  <c r="AK92" i="1" s="1"/>
  <c r="AL92" i="1" s="1"/>
  <c r="P91" i="1"/>
  <c r="M91" i="1"/>
  <c r="N91" i="1" s="1"/>
  <c r="O91" i="1" s="1"/>
  <c r="AJ91" i="1" s="1"/>
  <c r="AK91" i="1" s="1"/>
  <c r="AL91" i="1" s="1"/>
  <c r="M90" i="1"/>
  <c r="N90" i="1" s="1"/>
  <c r="O90" i="1" s="1"/>
  <c r="P90" i="1" s="1"/>
  <c r="M77" i="1"/>
  <c r="N77" i="1" s="1"/>
  <c r="O77" i="1" s="1"/>
  <c r="AI77" i="1" s="1"/>
  <c r="M76" i="1"/>
  <c r="N76" i="1" s="1"/>
  <c r="O76" i="1" s="1"/>
  <c r="AJ76" i="1" s="1"/>
  <c r="AK76" i="1" s="1"/>
  <c r="AL76" i="1" s="1"/>
  <c r="M75" i="1"/>
  <c r="N75" i="1" s="1"/>
  <c r="O75" i="1" s="1"/>
  <c r="AJ75" i="1" s="1"/>
  <c r="AK75" i="1" s="1"/>
  <c r="AL75" i="1" s="1"/>
  <c r="M74" i="1"/>
  <c r="N74" i="1" s="1"/>
  <c r="O74" i="1" s="1"/>
  <c r="AJ74" i="1" s="1"/>
  <c r="AK74" i="1" s="1"/>
  <c r="AL74" i="1" s="1"/>
  <c r="M73" i="1"/>
  <c r="N73" i="1" s="1"/>
  <c r="O73" i="1" s="1"/>
  <c r="AJ73" i="1" s="1"/>
  <c r="AK73" i="1" s="1"/>
  <c r="AL73" i="1" s="1"/>
  <c r="M72" i="1"/>
  <c r="N72" i="1" s="1"/>
  <c r="O72" i="1" s="1"/>
  <c r="AJ72" i="1" s="1"/>
  <c r="AK72" i="1" s="1"/>
  <c r="AL72" i="1" s="1"/>
  <c r="P71" i="1"/>
  <c r="M71" i="1"/>
  <c r="N71" i="1" s="1"/>
  <c r="O71" i="1" s="1"/>
  <c r="M70" i="1"/>
  <c r="N70" i="1" s="1"/>
  <c r="O70" i="1" s="1"/>
  <c r="P70" i="1" s="1"/>
  <c r="M69" i="1"/>
  <c r="N69" i="1" s="1"/>
  <c r="O69" i="1" s="1"/>
  <c r="P69" i="1" s="1"/>
  <c r="AL68" i="1"/>
  <c r="M68" i="1"/>
  <c r="N68" i="1" s="1"/>
  <c r="O68" i="1" s="1"/>
  <c r="P68" i="1" s="1"/>
  <c r="M67" i="1"/>
  <c r="N67" i="1" s="1"/>
  <c r="O67" i="1" s="1"/>
  <c r="P67" i="1" s="1"/>
  <c r="M66" i="1"/>
  <c r="N66" i="1" s="1"/>
  <c r="O66" i="1" s="1"/>
  <c r="P66" i="1" s="1"/>
  <c r="M65" i="1"/>
  <c r="N65" i="1" s="1"/>
  <c r="O65" i="1" s="1"/>
  <c r="P65" i="1" s="1"/>
  <c r="M64" i="1"/>
  <c r="N64" i="1" s="1"/>
  <c r="O64" i="1" s="1"/>
  <c r="P64" i="1" s="1"/>
  <c r="M63" i="1"/>
  <c r="N63" i="1" s="1"/>
  <c r="O63" i="1" s="1"/>
  <c r="P63" i="1" s="1"/>
  <c r="M62" i="1"/>
  <c r="N62" i="1" s="1"/>
  <c r="O62" i="1" s="1"/>
  <c r="P62" i="1" s="1"/>
  <c r="M61" i="1"/>
  <c r="N61" i="1" s="1"/>
  <c r="O61" i="1" s="1"/>
  <c r="P61" i="1" s="1"/>
  <c r="M57" i="1"/>
  <c r="N57" i="1" s="1"/>
  <c r="M56" i="1"/>
  <c r="N56" i="1" s="1"/>
  <c r="O56" i="1" s="1"/>
  <c r="P56" i="1" s="1"/>
  <c r="M55" i="1"/>
  <c r="N55" i="1" s="1"/>
  <c r="O55" i="1" s="1"/>
  <c r="M54" i="1"/>
  <c r="N54" i="1" s="1"/>
  <c r="O54" i="1" s="1"/>
  <c r="M53" i="1"/>
  <c r="N53" i="1" s="1"/>
  <c r="O53" i="1" s="1"/>
  <c r="M52" i="1"/>
  <c r="N52" i="1" s="1"/>
  <c r="O52" i="1" s="1"/>
  <c r="M51" i="1"/>
  <c r="N51" i="1" s="1"/>
  <c r="O51" i="1" s="1"/>
  <c r="M50" i="1"/>
  <c r="N50" i="1" s="1"/>
  <c r="O50" i="1" s="1"/>
  <c r="M49" i="1"/>
  <c r="N49" i="1" s="1"/>
  <c r="O49" i="1" s="1"/>
  <c r="P48" i="1"/>
  <c r="M48" i="1"/>
  <c r="N48" i="1" s="1"/>
  <c r="O48" i="1" s="1"/>
  <c r="AF48" i="1" s="1"/>
  <c r="AK48" i="1" s="1"/>
  <c r="AG47" i="1"/>
  <c r="AH47" i="1" s="1"/>
  <c r="AI47" i="1" s="1"/>
  <c r="P47" i="1"/>
  <c r="M47" i="1"/>
  <c r="N47" i="1" s="1"/>
  <c r="O47" i="1" s="1"/>
  <c r="P38" i="1"/>
  <c r="M38" i="1"/>
  <c r="N38" i="1" s="1"/>
  <c r="O38" i="1" s="1"/>
  <c r="P37" i="1"/>
  <c r="M37" i="1"/>
  <c r="N37" i="1" s="1"/>
  <c r="O37" i="1" s="1"/>
  <c r="AF36" i="1"/>
  <c r="AG36" i="1" s="1"/>
  <c r="AH36" i="1" s="1"/>
  <c r="AI36" i="1" s="1"/>
  <c r="P36" i="1"/>
  <c r="M36" i="1"/>
  <c r="N36" i="1" s="1"/>
  <c r="O36" i="1" s="1"/>
  <c r="AF35" i="1"/>
  <c r="AG35" i="1" s="1"/>
  <c r="AH35" i="1" s="1"/>
  <c r="AI35" i="1" s="1"/>
  <c r="P35" i="1"/>
  <c r="M35" i="1"/>
  <c r="N35" i="1" s="1"/>
  <c r="O35" i="1" s="1"/>
  <c r="AF34" i="1"/>
  <c r="AG34" i="1" s="1"/>
  <c r="AH34" i="1" s="1"/>
  <c r="AI34" i="1" s="1"/>
  <c r="P34" i="1"/>
  <c r="M34" i="1"/>
  <c r="N34" i="1" s="1"/>
  <c r="O34" i="1" s="1"/>
  <c r="AF33" i="1"/>
  <c r="AG33" i="1" s="1"/>
  <c r="AH33" i="1" s="1"/>
  <c r="AI33" i="1" s="1"/>
  <c r="P33" i="1"/>
  <c r="M33" i="1"/>
  <c r="N33" i="1" s="1"/>
  <c r="O33" i="1" s="1"/>
  <c r="AF32" i="1"/>
  <c r="AG32" i="1" s="1"/>
  <c r="AH32" i="1" s="1"/>
  <c r="AI32" i="1" s="1"/>
  <c r="P32" i="1"/>
  <c r="M32" i="1"/>
  <c r="N32" i="1" s="1"/>
  <c r="O32" i="1" s="1"/>
  <c r="AF28" i="1"/>
  <c r="AG28" i="1" s="1"/>
  <c r="AH28" i="1" s="1"/>
  <c r="AI28" i="1" s="1"/>
  <c r="P28" i="1"/>
  <c r="M28" i="1"/>
  <c r="N28" i="1" s="1"/>
  <c r="O28" i="1" s="1"/>
  <c r="AF27" i="1"/>
  <c r="AG27" i="1" s="1"/>
  <c r="AH27" i="1" s="1"/>
  <c r="AI27" i="1" s="1"/>
  <c r="P27" i="1"/>
  <c r="M27" i="1"/>
  <c r="N27" i="1" s="1"/>
  <c r="O27" i="1" s="1"/>
  <c r="AF26" i="1"/>
  <c r="AG26" i="1" s="1"/>
  <c r="AH26" i="1" s="1"/>
  <c r="AI26" i="1" s="1"/>
  <c r="P26" i="1"/>
  <c r="M26" i="1"/>
  <c r="N26" i="1" s="1"/>
  <c r="O26" i="1" s="1"/>
  <c r="AF25" i="1"/>
  <c r="AG25" i="1" s="1"/>
  <c r="AH25" i="1" s="1"/>
  <c r="AI25" i="1" s="1"/>
  <c r="P25" i="1"/>
  <c r="M25" i="1"/>
  <c r="N25" i="1" s="1"/>
  <c r="O25" i="1" s="1"/>
  <c r="AF24" i="1"/>
  <c r="P24" i="1"/>
  <c r="M24" i="1"/>
  <c r="N24" i="1" s="1"/>
  <c r="O24" i="1" s="1"/>
  <c r="AF23" i="1"/>
  <c r="AG23" i="1" s="1"/>
  <c r="AH23" i="1" s="1"/>
  <c r="AI23" i="1" s="1"/>
  <c r="P23" i="1"/>
  <c r="M23" i="1"/>
  <c r="N23" i="1" s="1"/>
  <c r="O23" i="1" s="1"/>
  <c r="AF22" i="1"/>
  <c r="AG22" i="1" s="1"/>
  <c r="AH22" i="1" s="1"/>
  <c r="AI22" i="1" s="1"/>
  <c r="P22" i="1"/>
  <c r="M22" i="1"/>
  <c r="N22" i="1" s="1"/>
  <c r="O22" i="1" s="1"/>
  <c r="AF21" i="1"/>
  <c r="AG21" i="1" s="1"/>
  <c r="P21" i="1"/>
  <c r="M21" i="1"/>
  <c r="N21" i="1" s="1"/>
  <c r="O21" i="1" s="1"/>
  <c r="AF20" i="1"/>
  <c r="AG20" i="1" s="1"/>
  <c r="P20" i="1"/>
  <c r="M20" i="1"/>
  <c r="N20" i="1" s="1"/>
  <c r="O20" i="1" s="1"/>
  <c r="AF19" i="1"/>
  <c r="AG19" i="1" s="1"/>
  <c r="P19" i="1"/>
  <c r="M19" i="1"/>
  <c r="N19" i="1" s="1"/>
  <c r="O19" i="1" s="1"/>
  <c r="AF18" i="1"/>
  <c r="AG18" i="1" s="1"/>
  <c r="P18" i="1"/>
  <c r="M18" i="1"/>
  <c r="N18" i="1" s="1"/>
  <c r="O18" i="1" s="1"/>
  <c r="AF17" i="1"/>
  <c r="AG17" i="1" s="1"/>
  <c r="P17" i="1"/>
  <c r="M17" i="1"/>
  <c r="N17" i="1" s="1"/>
  <c r="O17" i="1" s="1"/>
  <c r="AF16" i="1"/>
  <c r="P16" i="1"/>
  <c r="M16" i="1"/>
  <c r="N16" i="1" s="1"/>
  <c r="O16" i="1" s="1"/>
  <c r="AF15" i="1"/>
  <c r="AG15" i="1" s="1"/>
  <c r="P15" i="1"/>
  <c r="M15" i="1"/>
  <c r="N15" i="1" s="1"/>
  <c r="O15" i="1" s="1"/>
  <c r="AF13" i="1"/>
  <c r="AG13" i="1" s="1"/>
  <c r="AH13" i="1" s="1"/>
  <c r="AI13" i="1" s="1"/>
  <c r="M13" i="1"/>
  <c r="N13" i="1" s="1"/>
  <c r="O13" i="1" s="1"/>
  <c r="AF12" i="1"/>
  <c r="M12" i="1"/>
  <c r="N12" i="1" s="1"/>
  <c r="O12" i="1" s="1"/>
  <c r="AF11" i="1"/>
  <c r="AG11" i="1" s="1"/>
  <c r="AH11" i="1" s="1"/>
  <c r="AI11" i="1" s="1"/>
  <c r="M11" i="1"/>
  <c r="N11" i="1" s="1"/>
  <c r="O11" i="1" s="1"/>
  <c r="AF10" i="1"/>
  <c r="M10" i="1"/>
  <c r="N10" i="1" s="1"/>
  <c r="O10" i="1" s="1"/>
  <c r="AF9" i="1"/>
  <c r="AG9" i="1" s="1"/>
  <c r="M9" i="1"/>
  <c r="N9" i="1" s="1"/>
  <c r="O9" i="1" s="1"/>
  <c r="AF8" i="1"/>
  <c r="AG8" i="1" s="1"/>
  <c r="M8" i="1"/>
  <c r="N8" i="1" s="1"/>
  <c r="O8" i="1" s="1"/>
  <c r="AH7" i="1"/>
  <c r="AK7" i="1" s="1"/>
  <c r="AL7" i="1" s="1"/>
  <c r="M7" i="1"/>
  <c r="N7" i="1" s="1"/>
  <c r="AF6" i="1"/>
  <c r="AG6" i="1" s="1"/>
  <c r="M6" i="1"/>
  <c r="N6" i="1" s="1"/>
  <c r="O6" i="1" s="1"/>
  <c r="AK98" i="1" l="1"/>
  <c r="AK102" i="1"/>
  <c r="AL102" i="1" s="1"/>
  <c r="AK104" i="1"/>
  <c r="AL104" i="1" s="1"/>
  <c r="AK110" i="1"/>
  <c r="AK114" i="1"/>
  <c r="AJ25" i="1"/>
  <c r="AK25" i="1" s="1"/>
  <c r="AL25" i="1" s="1"/>
  <c r="AG24" i="1"/>
  <c r="AH24" i="1" s="1"/>
  <c r="AK20" i="1"/>
  <c r="AK36" i="1"/>
  <c r="AL36" i="1" s="1"/>
  <c r="AK18" i="1"/>
  <c r="AL18" i="1" s="1"/>
  <c r="AJ22" i="1"/>
  <c r="AK22" i="1" s="1"/>
  <c r="AJ26" i="1"/>
  <c r="AK26" i="1" s="1"/>
  <c r="AL26" i="1" s="1"/>
  <c r="AJ34" i="1"/>
  <c r="AK34" i="1" s="1"/>
  <c r="AL20" i="1"/>
  <c r="AK13" i="1"/>
  <c r="AL13" i="1" s="1"/>
  <c r="AJ11" i="1"/>
  <c r="AK11" i="1" s="1"/>
  <c r="AL11" i="1" s="1"/>
  <c r="AK15" i="1"/>
  <c r="AK19" i="1"/>
  <c r="AL19" i="1" s="1"/>
  <c r="AJ23" i="1"/>
  <c r="AK23" i="1" s="1"/>
  <c r="AJ27" i="1"/>
  <c r="AK27" i="1" s="1"/>
  <c r="AL27" i="1" s="1"/>
  <c r="AJ35" i="1"/>
  <c r="AK35" i="1" s="1"/>
  <c r="AK97" i="1"/>
  <c r="AL97" i="1" s="1"/>
  <c r="AK101" i="1"/>
  <c r="AL101" i="1" s="1"/>
  <c r="AK113" i="1"/>
  <c r="AL113" i="1" s="1"/>
  <c r="AK8" i="1"/>
  <c r="AK32" i="1"/>
  <c r="AK47" i="1"/>
  <c r="AJ28" i="1"/>
  <c r="AK28" i="1" s="1"/>
  <c r="AL28" i="1" s="1"/>
  <c r="AJ32" i="1"/>
  <c r="AJ36" i="1"/>
  <c r="AJ90" i="1"/>
  <c r="AK90" i="1" s="1"/>
  <c r="AL90" i="1" s="1"/>
  <c r="AL98" i="1"/>
  <c r="AL106" i="1"/>
  <c r="AL110" i="1"/>
  <c r="AL114" i="1"/>
  <c r="AL99" i="1"/>
  <c r="AL103" i="1"/>
  <c r="AL107" i="1"/>
  <c r="AL111" i="1"/>
  <c r="AL115" i="1"/>
  <c r="AL17" i="1"/>
  <c r="AL21" i="1"/>
  <c r="AL100" i="1"/>
  <c r="AL108" i="1"/>
  <c r="AL112" i="1"/>
  <c r="AL105" i="1"/>
  <c r="AL109" i="1"/>
  <c r="AL48" i="1"/>
  <c r="AL77" i="1"/>
  <c r="AL15" i="1"/>
  <c r="AL8" i="1"/>
  <c r="AG16" i="1"/>
  <c r="AL32" i="1"/>
  <c r="AL34" i="1"/>
  <c r="AL33" i="1"/>
  <c r="AG10" i="1"/>
  <c r="AH10" i="1" s="1"/>
  <c r="AL35" i="1"/>
  <c r="AL22" i="1"/>
  <c r="AL23" i="1"/>
  <c r="AL9" i="1"/>
  <c r="AG12" i="1"/>
  <c r="AH12" i="1" s="1"/>
  <c r="AL47" i="1"/>
  <c r="AL16" i="1" l="1"/>
  <c r="AI24" i="1"/>
  <c r="AJ24" i="1"/>
  <c r="AK16" i="1"/>
  <c r="AI10" i="1"/>
  <c r="AI117" i="1" s="1"/>
  <c r="AJ10" i="1"/>
  <c r="AI12" i="1"/>
  <c r="AJ12" i="1"/>
  <c r="AK24" i="1"/>
  <c r="AL24" i="1" s="1"/>
  <c r="AL6" i="1"/>
  <c r="AK12" i="1" l="1"/>
  <c r="AL12" i="1" s="1"/>
  <c r="AL117" i="1" s="1"/>
  <c r="AK10" i="1"/>
  <c r="AL10" i="1" s="1"/>
  <c r="AK117" i="1" l="1"/>
</calcChain>
</file>

<file path=xl/sharedStrings.xml><?xml version="1.0" encoding="utf-8"?>
<sst xmlns="http://schemas.openxmlformats.org/spreadsheetml/2006/main" count="778" uniqueCount="328">
  <si>
    <t>CODIGO</t>
  </si>
  <si>
    <t>NOM LASE</t>
  </si>
  <si>
    <t xml:space="preserve">  </t>
  </si>
  <si>
    <t>Marca</t>
  </si>
  <si>
    <t>Modelo</t>
  </si>
  <si>
    <t>Serie</t>
  </si>
  <si>
    <t>Color</t>
  </si>
  <si>
    <t>Estado Actual</t>
  </si>
  <si>
    <t>F.Financiamiento</t>
  </si>
  <si>
    <t>FCHA ADQUISICION</t>
  </si>
  <si>
    <t>VAL NICIAL</t>
  </si>
  <si>
    <t>V.RESIDUAL</t>
  </si>
  <si>
    <t>V.A DEPRECIAR</t>
  </si>
  <si>
    <t>EP. Anual</t>
  </si>
  <si>
    <t>DEP 2001</t>
  </si>
  <si>
    <t>DEP 2002</t>
  </si>
  <si>
    <t>DEP 2003</t>
  </si>
  <si>
    <t>DEP 2004</t>
  </si>
  <si>
    <t>DEP 2005</t>
  </si>
  <si>
    <t>DEP 2006</t>
  </si>
  <si>
    <t>DEP 2007</t>
  </si>
  <si>
    <t>DEP 2008</t>
  </si>
  <si>
    <t>DEP 2009</t>
  </si>
  <si>
    <t>DEP 2010</t>
  </si>
  <si>
    <t>DEP 2011</t>
  </si>
  <si>
    <t>DEP 2012</t>
  </si>
  <si>
    <t>DEP 2013</t>
  </si>
  <si>
    <t>DEP 2014</t>
  </si>
  <si>
    <t>DEP 2015</t>
  </si>
  <si>
    <t>DEP 2016</t>
  </si>
  <si>
    <t>DEP 2017</t>
  </si>
  <si>
    <t>DEP 2018</t>
  </si>
  <si>
    <t>DEP 2019</t>
  </si>
  <si>
    <t>DEP 2020</t>
  </si>
  <si>
    <t>DEP. ACUMULADA</t>
  </si>
  <si>
    <t>VAL. ACTUAL</t>
  </si>
  <si>
    <t>0342-155-030-01-00004</t>
  </si>
  <si>
    <t>Equipo de rayos X</t>
  </si>
  <si>
    <t>Siemens</t>
  </si>
  <si>
    <t>Axiom Lcon.r100</t>
  </si>
  <si>
    <t>0342-155-030-01-00003</t>
  </si>
  <si>
    <t>Anexo Imágenes Medica RX</t>
  </si>
  <si>
    <t>SIEMENS</t>
  </si>
  <si>
    <t>AXION MULTIX MP</t>
  </si>
  <si>
    <t/>
  </si>
  <si>
    <t>RHESSA/BIRF</t>
  </si>
  <si>
    <t>0342-155-030-01-00028</t>
  </si>
  <si>
    <t>Axion IconoR200</t>
  </si>
  <si>
    <t>0342-156-094-03-00001</t>
  </si>
  <si>
    <t>Tomografo Computarizado Multicorte</t>
  </si>
  <si>
    <t>Somaton Emotion</t>
  </si>
  <si>
    <t>0342-156-047-01-00005</t>
  </si>
  <si>
    <t>Máquinas para lavar ropa</t>
  </si>
  <si>
    <t>Lapauw</t>
  </si>
  <si>
    <t>C1000 FM</t>
  </si>
  <si>
    <t>0342-156-047-01-00006</t>
  </si>
  <si>
    <t>0342-156-047-01-00007</t>
  </si>
  <si>
    <t>0342-156-047-01-00008</t>
  </si>
  <si>
    <t>0342-161-006-01-00006</t>
  </si>
  <si>
    <t xml:space="preserve"> Compresores de aire</t>
  </si>
  <si>
    <t>Cuid. Intens. Neonatales</t>
  </si>
  <si>
    <t>AMICO</t>
  </si>
  <si>
    <t>A-RED-D240P-SS</t>
  </si>
  <si>
    <t>5331509-916</t>
  </si>
  <si>
    <t>Fdo. PEIS</t>
  </si>
  <si>
    <t>0342-156-167-01-00001</t>
  </si>
  <si>
    <t>Columna Cielitica</t>
  </si>
  <si>
    <t>Cuid. Intenc. Neonatales</t>
  </si>
  <si>
    <t>MAQUET</t>
  </si>
  <si>
    <t>MODUTEC</t>
  </si>
  <si>
    <t>SUQ818841</t>
  </si>
  <si>
    <t>Blanco</t>
  </si>
  <si>
    <t>Bueno</t>
  </si>
  <si>
    <t>Fondos PEIS</t>
  </si>
  <si>
    <t>0342-156-167-01-00002</t>
  </si>
  <si>
    <t>SUQ818840</t>
  </si>
  <si>
    <t>0342-156-167-01-00003</t>
  </si>
  <si>
    <t>SUQ818843</t>
  </si>
  <si>
    <t>0342-156-167-01-00004</t>
  </si>
  <si>
    <t>SUQ818842</t>
  </si>
  <si>
    <t>0342-156-167-01-00005</t>
  </si>
  <si>
    <t>SUQ818839</t>
  </si>
  <si>
    <t>0342-156-167-01-00006</t>
  </si>
  <si>
    <t>SUQ818838</t>
  </si>
  <si>
    <t>0342-156-167-01-00007</t>
  </si>
  <si>
    <t>SUQ818844</t>
  </si>
  <si>
    <t>0342-156-167-01-00008</t>
  </si>
  <si>
    <t>SUQ818857</t>
  </si>
  <si>
    <t>0342-156-167-01-00009</t>
  </si>
  <si>
    <t>SUQ818856</t>
  </si>
  <si>
    <t>0342-156-167-01-00010</t>
  </si>
  <si>
    <t>SUQ818858</t>
  </si>
  <si>
    <t>0342-156-167-01-00011</t>
  </si>
  <si>
    <t>SUQ818855</t>
  </si>
  <si>
    <t>0342-156-181-01-00001</t>
  </si>
  <si>
    <t>Eq. P/ Cirgía Stereotáxica</t>
  </si>
  <si>
    <t>Sala de Operaciones</t>
  </si>
  <si>
    <t>LEKSELL</t>
  </si>
  <si>
    <t>ARCO:1000572SNSH00439</t>
  </si>
  <si>
    <t>Dorado</t>
  </si>
  <si>
    <t>ONG</t>
  </si>
  <si>
    <t>0342-155-178-02-00001</t>
  </si>
  <si>
    <t>VideoEndoscópio</t>
  </si>
  <si>
    <t>Consulta Externa</t>
  </si>
  <si>
    <t>OLYMPUS</t>
  </si>
  <si>
    <t>CV150</t>
  </si>
  <si>
    <t>Gris</t>
  </si>
  <si>
    <t>Fundación B. Bloom</t>
  </si>
  <si>
    <t>0342-156-217-01-00001</t>
  </si>
  <si>
    <t>Cámara Angiográfica Oftalmol.</t>
  </si>
  <si>
    <t>CANON</t>
  </si>
  <si>
    <t>CX1</t>
  </si>
  <si>
    <t>Beige</t>
  </si>
  <si>
    <t>0342-156-004-02-00002</t>
  </si>
  <si>
    <t>Esterilizador</t>
  </si>
  <si>
    <t>Central de Esterilización</t>
  </si>
  <si>
    <t>CISA</t>
  </si>
  <si>
    <t>6415 GL</t>
  </si>
  <si>
    <t>24517</t>
  </si>
  <si>
    <t>Prides-BID 2347/OC-ES</t>
  </si>
  <si>
    <t>0342-156-004-02-00003</t>
  </si>
  <si>
    <t>TUTTNAUER</t>
  </si>
  <si>
    <t>6671162-2VEP</t>
  </si>
  <si>
    <t>13040009</t>
  </si>
  <si>
    <t>0342-156-004-02-00004</t>
  </si>
  <si>
    <t>130400010</t>
  </si>
  <si>
    <t>0342-155-125-33-00001</t>
  </si>
  <si>
    <t>Ultrasonido P/Oftamología</t>
  </si>
  <si>
    <t>HELLEX</t>
  </si>
  <si>
    <t>EYECUBED</t>
  </si>
  <si>
    <t>V400-11227</t>
  </si>
  <si>
    <t>Negro</t>
  </si>
  <si>
    <t>0342-155-032-01-00002</t>
  </si>
  <si>
    <t>Equipo de rayos X odontológico</t>
  </si>
  <si>
    <t>SIRONA</t>
  </si>
  <si>
    <t>ORTOPHOS XG5 CEPH</t>
  </si>
  <si>
    <t>91347</t>
  </si>
  <si>
    <t>0342-156-213-01-00001</t>
  </si>
  <si>
    <t>Mesa Electrohidráulica</t>
  </si>
  <si>
    <t>ALPHA CLASSIC PRO</t>
  </si>
  <si>
    <t>0342-156-086-02-00001</t>
  </si>
  <si>
    <t>Equipo Ecográfico</t>
  </si>
  <si>
    <t>ACUSON SC2000</t>
  </si>
  <si>
    <t>401806</t>
  </si>
  <si>
    <t>0342-155-123-02-00002</t>
  </si>
  <si>
    <t>Ecógrafo</t>
  </si>
  <si>
    <t>402693</t>
  </si>
  <si>
    <t>0342-153-056-01-00041</t>
  </si>
  <si>
    <t>Impresora láser para computadoras</t>
  </si>
  <si>
    <t>Imágenes Medicas</t>
  </si>
  <si>
    <t>FUJI FILM</t>
  </si>
  <si>
    <t>DRY PIX 4000</t>
  </si>
  <si>
    <t>56800761</t>
  </si>
  <si>
    <t>Gobierno de Japón</t>
  </si>
  <si>
    <t>0342-153-060-01-00241</t>
  </si>
  <si>
    <t xml:space="preserve"> ( CPU) Unidad Central de Proceso</t>
  </si>
  <si>
    <t>DELL</t>
  </si>
  <si>
    <t>DELL PRECISION TOWER 7810</t>
  </si>
  <si>
    <t>H71XJ82</t>
  </si>
  <si>
    <t>0342-156-002-01-00011</t>
  </si>
  <si>
    <t>Aparato para anestesia</t>
  </si>
  <si>
    <t>DRAGER</t>
  </si>
  <si>
    <t>FABIUS MRI</t>
  </si>
  <si>
    <t>ASJC-0160</t>
  </si>
  <si>
    <t>0342-156-164-01-00001</t>
  </si>
  <si>
    <t>Eq. Resonancia Magnetica</t>
  </si>
  <si>
    <t>HITACHI</t>
  </si>
  <si>
    <t>APERTO LUCENT</t>
  </si>
  <si>
    <t>02Z0283115</t>
  </si>
  <si>
    <t>0342-165-034-01-00007</t>
  </si>
  <si>
    <t xml:space="preserve"> Ascensor</t>
  </si>
  <si>
    <t>Mantenimiento</t>
  </si>
  <si>
    <t>OTIS</t>
  </si>
  <si>
    <t>0342-165-034-01-00008</t>
  </si>
  <si>
    <t>0342-165-034-01-00002</t>
  </si>
  <si>
    <t>0342-165-034-01-00003</t>
  </si>
  <si>
    <t>0342-165-034-01-00004</t>
  </si>
  <si>
    <t>0342-165-034-01-00005</t>
  </si>
  <si>
    <t>0342-165-034-01-00006</t>
  </si>
  <si>
    <t>0342-155-177-02-00001</t>
  </si>
  <si>
    <t>Fibrobroncoscopio</t>
  </si>
  <si>
    <t>BF-PE2</t>
  </si>
  <si>
    <t>Fondo Global-TB</t>
  </si>
  <si>
    <t>0342-153-016-01-00067</t>
  </si>
  <si>
    <t>Aire Acondicionado</t>
  </si>
  <si>
    <t>LENNOX</t>
  </si>
  <si>
    <t>TAA090S4D-1G</t>
  </si>
  <si>
    <t>5616G12593</t>
  </si>
  <si>
    <t>Prest. BIRF 8076-sv</t>
  </si>
  <si>
    <t>0342-161-011-01-00001</t>
  </si>
  <si>
    <t>Manejadora de Aire. Acond.</t>
  </si>
  <si>
    <t>YORK</t>
  </si>
  <si>
    <t>YVAA027SDGV17BASXX</t>
  </si>
  <si>
    <t>0342-165-008-01-00001</t>
  </si>
  <si>
    <t xml:space="preserve"> Calderas</t>
  </si>
  <si>
    <t>FULTON</t>
  </si>
  <si>
    <t>FBS-100A-3P</t>
  </si>
  <si>
    <t>F1049069A</t>
  </si>
  <si>
    <t>0342-165-008-01-00002</t>
  </si>
  <si>
    <t>F1049068A</t>
  </si>
  <si>
    <t>0342-156-252-01-00001</t>
  </si>
  <si>
    <t>Lavadora Termo-Desinfectadora</t>
  </si>
  <si>
    <t>BMT/MMM. Group</t>
  </si>
  <si>
    <t>PL II 15-2 EL/FD</t>
  </si>
  <si>
    <t>Plateado</t>
  </si>
  <si>
    <t>0342-156-252-01-00002</t>
  </si>
  <si>
    <t>0342-154-002-01-00005</t>
  </si>
  <si>
    <t>Ambulancia</t>
  </si>
  <si>
    <t>Ford</t>
  </si>
  <si>
    <t>TRANSIT</t>
  </si>
  <si>
    <t>PRESTAMOS BIRF 8076-SV</t>
  </si>
  <si>
    <t>0342-155-030-01-00001</t>
  </si>
  <si>
    <t>0342-155-236-01-00001</t>
  </si>
  <si>
    <t>Acel. Lineal Patic. Monoenerge</t>
  </si>
  <si>
    <t>0342-155-236-01-00002</t>
  </si>
  <si>
    <t>0342-156-002-01-00012</t>
  </si>
  <si>
    <t>0342-156-142-01-00001</t>
  </si>
  <si>
    <t>Tomógrafo</t>
  </si>
  <si>
    <t>0342-156-254-01-00001</t>
  </si>
  <si>
    <t>Disp. Inmov.Tratam. Neoplásica</t>
  </si>
  <si>
    <t>0342-156-255-04-00001</t>
  </si>
  <si>
    <t>Eq. de Branquiterapia</t>
  </si>
  <si>
    <t>0342-155-060-04-00004</t>
  </si>
  <si>
    <t>Microscopio Quirurgico</t>
  </si>
  <si>
    <t>ZEISS</t>
  </si>
  <si>
    <t>CARL ZEISS MEDITEC AG</t>
  </si>
  <si>
    <t>6627509301</t>
  </si>
  <si>
    <t>0342-156-055-01-00013</t>
  </si>
  <si>
    <t>Aspiradores</t>
  </si>
  <si>
    <t>SORING</t>
  </si>
  <si>
    <t>SONOCA 300</t>
  </si>
  <si>
    <t>94501101</t>
  </si>
  <si>
    <t>GOES</t>
  </si>
  <si>
    <t>0342-155-074-03-00055</t>
  </si>
  <si>
    <t>Ventilador de Transporte(Resp.</t>
  </si>
  <si>
    <t>Cuidados Intermedios</t>
  </si>
  <si>
    <t>SERVO i</t>
  </si>
  <si>
    <t>87908</t>
  </si>
  <si>
    <t>Rotary International</t>
  </si>
  <si>
    <t>0342-155-074-03-00056</t>
  </si>
  <si>
    <t>87909</t>
  </si>
  <si>
    <t>0342-156-261-01-00001</t>
  </si>
  <si>
    <t>Vitreotomo</t>
  </si>
  <si>
    <t>OERHI</t>
  </si>
  <si>
    <t>FAROS</t>
  </si>
  <si>
    <t>87690138</t>
  </si>
  <si>
    <t>0342-155-123-01-00006</t>
  </si>
  <si>
    <t>Ultrasonógrafo</t>
  </si>
  <si>
    <t>CHISON</t>
  </si>
  <si>
    <t>SON OBOOK 3</t>
  </si>
  <si>
    <t>0342-156-044-01-00007</t>
  </si>
  <si>
    <t xml:space="preserve"> Lámparas p/sala de operaciones </t>
  </si>
  <si>
    <t>LUVIS</t>
  </si>
  <si>
    <t>L400/L400</t>
  </si>
  <si>
    <t>0342-155-123-01-00007</t>
  </si>
  <si>
    <t>Emergencia</t>
  </si>
  <si>
    <t>SONOBOOK 8</t>
  </si>
  <si>
    <t>0342-156-266-01-00001</t>
  </si>
  <si>
    <t>Sist .Modular Elect. P/Cirugía</t>
  </si>
  <si>
    <t>MEDTRONIC</t>
  </si>
  <si>
    <t>0342-156-265-01-00001</t>
  </si>
  <si>
    <t>Sensor Flat Panel Inalamb.</t>
  </si>
  <si>
    <t>DR-TECH</t>
  </si>
  <si>
    <t>EVS3643</t>
  </si>
  <si>
    <t>Fdo. Propios</t>
  </si>
  <si>
    <t>0342-156-265-01-00002</t>
  </si>
  <si>
    <t>DR TECH</t>
  </si>
  <si>
    <t>0342-156-265-01-00003</t>
  </si>
  <si>
    <t>0342-156-163-01-00001</t>
  </si>
  <si>
    <t>Fluoroscopio Brazo en C</t>
  </si>
  <si>
    <t>SHIMADZU</t>
  </si>
  <si>
    <t>OPESCOPE ACTENO</t>
  </si>
  <si>
    <t>41D6D8369004</t>
  </si>
  <si>
    <t>0342-156-163-01-00002</t>
  </si>
  <si>
    <t>41D6D8354002</t>
  </si>
  <si>
    <t>0342-155-061-01-00169</t>
  </si>
  <si>
    <t>Monitor p/Signos Vitales</t>
  </si>
  <si>
    <t>MINDRAY</t>
  </si>
  <si>
    <t>N17-8</t>
  </si>
  <si>
    <t>F2-05009505</t>
  </si>
  <si>
    <t>0342-155-074-03-00061</t>
  </si>
  <si>
    <t>GETINGE(MAQUET)</t>
  </si>
  <si>
    <t>SERVO-AIR</t>
  </si>
  <si>
    <t>16498</t>
  </si>
  <si>
    <t>0342-155-074-03-00062</t>
  </si>
  <si>
    <t>16492</t>
  </si>
  <si>
    <t>0342-155-074-03-00063</t>
  </si>
  <si>
    <t>16497</t>
  </si>
  <si>
    <t>0342-155-074-03-00064</t>
  </si>
  <si>
    <t>16500</t>
  </si>
  <si>
    <t>0342-155-074-03-00065</t>
  </si>
  <si>
    <t>16496</t>
  </si>
  <si>
    <t>0342-155-074-03-00066</t>
  </si>
  <si>
    <t>16494</t>
  </si>
  <si>
    <t>0342-155-074-03-00067</t>
  </si>
  <si>
    <t>16493</t>
  </si>
  <si>
    <t>0342-155-074-03-00068</t>
  </si>
  <si>
    <t>16499</t>
  </si>
  <si>
    <t>0342-155-074-03-00069</t>
  </si>
  <si>
    <t>16491</t>
  </si>
  <si>
    <t>0342-155-074-03-00070</t>
  </si>
  <si>
    <t>16495</t>
  </si>
  <si>
    <t>0342-155-074-03-00071</t>
  </si>
  <si>
    <t>SV300</t>
  </si>
  <si>
    <t>GB-07026310</t>
  </si>
  <si>
    <t>Fund. Mesayau</t>
  </si>
  <si>
    <t>0342-155-074-03-00072</t>
  </si>
  <si>
    <t>GB-07026309</t>
  </si>
  <si>
    <t>0342-155-074-03-00073</t>
  </si>
  <si>
    <t>GB-07026308</t>
  </si>
  <si>
    <t>0342-155-123-01-00008</t>
  </si>
  <si>
    <t>SONOBOOK9</t>
  </si>
  <si>
    <t>0342-155-123-01-00009</t>
  </si>
  <si>
    <t>CBIT 8</t>
  </si>
  <si>
    <t>119050463</t>
  </si>
  <si>
    <t>0342-155-123-01-00010</t>
  </si>
  <si>
    <t>EDAN</t>
  </si>
  <si>
    <t>ACCLARIX AX8</t>
  </si>
  <si>
    <t>0342-156-002-01-00025</t>
  </si>
  <si>
    <t>Aparato P/Anestesia</t>
  </si>
  <si>
    <t>GENERAL ELECTRI</t>
  </si>
  <si>
    <t>9100c NXT</t>
  </si>
  <si>
    <t>SPC18501165WA</t>
  </si>
  <si>
    <t>0342-156-002-01-00026</t>
  </si>
  <si>
    <t>SPC18451056WA</t>
  </si>
  <si>
    <t>Total de activos:</t>
  </si>
  <si>
    <t>DEP 2021</t>
  </si>
  <si>
    <t>INVENTARIO DE BIENES MUEBLES MAYORES A $20,000  ACTUALIZADO EN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</si>
</sst>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\ dd\/mm\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2" borderId="1" xfId="2" applyFont="1" applyFill="1" applyBorder="1" applyAlignment="1">
      <alignment horizontal="center"/>
    </xf>
    <xf numFmtId="0" fontId="2" fillId="0" borderId="1" xfId="2" applyBorder="1" applyAlignment="1">
      <alignment wrapText="1"/>
    </xf>
    <xf numFmtId="0" fontId="3" fillId="0" borderId="1" xfId="2" applyFont="1" applyBorder="1" applyAlignment="1">
      <alignment wrapText="1"/>
    </xf>
    <xf numFmtId="15" fontId="3" fillId="0" borderId="1" xfId="2" applyNumberFormat="1" applyFont="1" applyBorder="1" applyAlignment="1">
      <alignment horizontal="right" wrapText="1"/>
    </xf>
    <xf numFmtId="0" fontId="0" fillId="0" borderId="1" xfId="0" applyBorder="1"/>
    <xf numFmtId="0" fontId="4" fillId="0" borderId="1" xfId="0" applyFont="1" applyBorder="1"/>
    <xf numFmtId="165" fontId="2" fillId="0" borderId="1" xfId="0" applyNumberFormat="1" applyFont="1" applyBorder="1" applyAlignment="1">
      <alignment vertical="top"/>
    </xf>
    <xf numFmtId="164" fontId="5" fillId="0" borderId="1" xfId="1" applyFont="1" applyFill="1" applyBorder="1" applyAlignment="1">
      <alignment horizontal="right" wrapText="1"/>
    </xf>
    <xf numFmtId="164" fontId="6" fillId="0" borderId="1" xfId="1" applyFont="1" applyBorder="1"/>
    <xf numFmtId="0" fontId="0" fillId="0" borderId="1" xfId="0" applyBorder="1" applyAlignment="1">
      <alignment vertical="top"/>
    </xf>
    <xf numFmtId="165" fontId="0" fillId="0" borderId="1" xfId="0" applyNumberFormat="1" applyBorder="1" applyAlignment="1">
      <alignment vertical="top"/>
    </xf>
    <xf numFmtId="164" fontId="0" fillId="0" borderId="1" xfId="1" applyFont="1" applyBorder="1" applyAlignment="1">
      <alignment vertical="top"/>
    </xf>
    <xf numFmtId="0" fontId="4" fillId="0" borderId="1" xfId="0" applyFont="1" applyBorder="1" applyAlignment="1">
      <alignment vertical="top"/>
    </xf>
    <xf numFmtId="164" fontId="0" fillId="0" borderId="1" xfId="1" applyFont="1" applyBorder="1"/>
    <xf numFmtId="0" fontId="2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164" fontId="5" fillId="0" borderId="1" xfId="1" applyFont="1" applyBorder="1" applyAlignment="1">
      <alignment vertical="top"/>
    </xf>
    <xf numFmtId="0" fontId="0" fillId="0" borderId="0" xfId="0" applyAlignment="1">
      <alignment vertical="top"/>
    </xf>
    <xf numFmtId="0" fontId="5" fillId="0" borderId="1" xfId="0" applyFont="1" applyBorder="1" applyAlignment="1">
      <alignment vertical="top"/>
    </xf>
    <xf numFmtId="164" fontId="6" fillId="0" borderId="1" xfId="1" applyFont="1" applyBorder="1" applyAlignment="1">
      <alignment vertical="top"/>
    </xf>
    <xf numFmtId="0" fontId="2" fillId="0" borderId="0" xfId="0" applyFont="1" applyAlignment="1">
      <alignment vertical="top"/>
    </xf>
    <xf numFmtId="165" fontId="2" fillId="0" borderId="0" xfId="0" applyNumberFormat="1" applyFont="1" applyAlignment="1">
      <alignment vertical="top"/>
    </xf>
    <xf numFmtId="164" fontId="5" fillId="0" borderId="0" xfId="1" applyFont="1" applyBorder="1" applyAlignment="1">
      <alignment vertical="top"/>
    </xf>
    <xf numFmtId="164" fontId="6" fillId="0" borderId="0" xfId="1" applyFont="1" applyBorder="1"/>
    <xf numFmtId="164" fontId="6" fillId="0" borderId="0" xfId="1" applyFont="1" applyBorder="1" applyAlignment="1">
      <alignment vertical="top"/>
    </xf>
    <xf numFmtId="0" fontId="3" fillId="2" borderId="2" xfId="2" applyFont="1" applyFill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164" fontId="8" fillId="0" borderId="1" xfId="1" applyFont="1" applyBorder="1"/>
    <xf numFmtId="165" fontId="6" fillId="0" borderId="1" xfId="0" applyNumberFormat="1" applyFont="1" applyBorder="1" applyAlignment="1">
      <alignment vertical="top"/>
    </xf>
    <xf numFmtId="165" fontId="5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164" fontId="2" fillId="0" borderId="1" xfId="1" applyFont="1" applyBorder="1" applyAlignment="1">
      <alignment vertical="top"/>
    </xf>
    <xf numFmtId="44" fontId="9" fillId="0" borderId="1" xfId="0" applyNumberFormat="1" applyFont="1" applyBorder="1"/>
    <xf numFmtId="164" fontId="8" fillId="0" borderId="1" xfId="1" applyFont="1" applyBorder="1" applyAlignment="1"/>
    <xf numFmtId="0" fontId="0" fillId="3" borderId="1" xfId="0" applyFill="1" applyBorder="1" applyAlignment="1">
      <alignment vertical="top"/>
    </xf>
    <xf numFmtId="164" fontId="0" fillId="3" borderId="1" xfId="1" applyFont="1" applyFill="1" applyBorder="1" applyAlignment="1">
      <alignment vertical="top"/>
    </xf>
    <xf numFmtId="0" fontId="10" fillId="0" borderId="0" xfId="0" applyFont="1"/>
    <xf numFmtId="44" fontId="12" fillId="0" borderId="0" xfId="0" applyNumberFormat="1" applyFont="1"/>
    <xf numFmtId="0" fontId="12" fillId="0" borderId="0" xfId="0" applyFont="1"/>
    <xf numFmtId="164" fontId="13" fillId="0" borderId="0" xfId="1" applyFont="1" applyBorder="1"/>
    <xf numFmtId="0" fontId="0" fillId="0" borderId="0" xfId="0" applyAlignment="1">
      <alignment horizontal="center"/>
    </xf>
  </cellXfs>
  <cellStyles count="3">
    <cellStyle name="Moneda" xfId="1" builtinId="4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118"/>
  <sheetViews>
    <sheetView tabSelected="1" topLeftCell="G1" workbookViewId="0">
      <selection activeCell="G8" sqref="G8"/>
    </sheetView>
  </sheetViews>
  <sheetFormatPr baseColWidth="10" defaultRowHeight="15" x14ac:dyDescent="0.25"/>
  <cols>
    <col min="1" max="1" width="5.42578125" customWidth="1"/>
    <col min="2" max="2" width="22.42578125" customWidth="1"/>
    <col min="3" max="3" width="29.7109375" customWidth="1"/>
    <col min="4" max="4" width="0" hidden="1" customWidth="1"/>
    <col min="5" max="5" width="13.140625" customWidth="1"/>
    <col min="6" max="6" width="14.5703125" customWidth="1"/>
    <col min="7" max="7" width="16" customWidth="1"/>
    <col min="10" max="10" width="21.28515625" customWidth="1"/>
    <col min="11" max="11" width="13" customWidth="1"/>
    <col min="12" max="12" width="14.5703125" customWidth="1"/>
    <col min="13" max="34" width="11.42578125" hidden="1" customWidth="1"/>
    <col min="35" max="35" width="14.7109375" hidden="1" customWidth="1"/>
    <col min="36" max="36" width="14.7109375" customWidth="1"/>
    <col min="37" max="37" width="13.7109375" customWidth="1"/>
    <col min="38" max="38" width="15.28515625" customWidth="1"/>
  </cols>
  <sheetData>
    <row r="3" spans="2:38" x14ac:dyDescent="0.25">
      <c r="B3" s="45" t="s">
        <v>327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</row>
    <row r="5" spans="2:38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18</v>
      </c>
      <c r="U5" s="1" t="s">
        <v>19</v>
      </c>
      <c r="V5" s="1" t="s">
        <v>20</v>
      </c>
      <c r="W5" s="1" t="s">
        <v>21</v>
      </c>
      <c r="X5" s="1" t="s">
        <v>22</v>
      </c>
      <c r="Y5" s="1" t="s">
        <v>23</v>
      </c>
      <c r="Z5" s="1" t="s">
        <v>24</v>
      </c>
      <c r="AA5" s="1" t="s">
        <v>25</v>
      </c>
      <c r="AB5" s="1" t="s">
        <v>26</v>
      </c>
      <c r="AC5" s="1" t="s">
        <v>27</v>
      </c>
      <c r="AD5" s="1" t="s">
        <v>28</v>
      </c>
      <c r="AE5" s="1" t="s">
        <v>29</v>
      </c>
      <c r="AF5" s="1" t="s">
        <v>30</v>
      </c>
      <c r="AG5" s="1" t="s">
        <v>31</v>
      </c>
      <c r="AH5" s="1" t="s">
        <v>32</v>
      </c>
      <c r="AI5" s="1" t="s">
        <v>33</v>
      </c>
      <c r="AJ5" s="1" t="s">
        <v>326</v>
      </c>
      <c r="AK5" s="1" t="s">
        <v>34</v>
      </c>
      <c r="AL5" s="1" t="s">
        <v>35</v>
      </c>
    </row>
    <row r="6" spans="2:38" ht="16.5" customHeight="1" x14ac:dyDescent="0.25">
      <c r="B6" s="2" t="s">
        <v>36</v>
      </c>
      <c r="C6" s="3" t="s">
        <v>37</v>
      </c>
      <c r="D6" s="4"/>
      <c r="E6" s="5" t="s">
        <v>38</v>
      </c>
      <c r="F6" s="6" t="s">
        <v>39</v>
      </c>
      <c r="G6" s="5">
        <v>2016</v>
      </c>
      <c r="H6" s="5"/>
      <c r="I6" s="5"/>
      <c r="J6" s="5"/>
      <c r="K6" s="7">
        <v>39049</v>
      </c>
      <c r="L6" s="8">
        <v>274870.3</v>
      </c>
      <c r="M6" s="9">
        <f t="shared" ref="M6:M13" si="0">+L6*0.1</f>
        <v>27487.03</v>
      </c>
      <c r="N6" s="9">
        <f t="shared" ref="N6:N13" si="1">+L6-M6</f>
        <v>247383.27</v>
      </c>
      <c r="O6" s="9">
        <f t="shared" ref="O6:O13" si="2">+N6/10</f>
        <v>24738.326999999997</v>
      </c>
      <c r="P6" s="9"/>
      <c r="Q6" s="9"/>
      <c r="R6" s="9"/>
      <c r="S6" s="9"/>
      <c r="T6" s="9"/>
      <c r="U6" s="9"/>
      <c r="V6" s="9"/>
      <c r="W6" s="9">
        <v>2198.96</v>
      </c>
      <c r="X6" s="9">
        <v>24738.33</v>
      </c>
      <c r="Y6" s="9">
        <v>24738.33</v>
      </c>
      <c r="Z6" s="9">
        <v>24738.33</v>
      </c>
      <c r="AA6" s="9">
        <v>24738.33</v>
      </c>
      <c r="AB6" s="9">
        <v>24738.33</v>
      </c>
      <c r="AC6" s="9">
        <v>24738.33</v>
      </c>
      <c r="AD6" s="9">
        <v>24738.33</v>
      </c>
      <c r="AE6" s="9">
        <v>24738.33</v>
      </c>
      <c r="AF6" s="9">
        <f t="shared" ref="AF6:AI13" si="3">+AE6/4*4</f>
        <v>24738.33</v>
      </c>
      <c r="AG6" s="9">
        <f>+AF6/4*4</f>
        <v>24738.33</v>
      </c>
      <c r="AH6" s="9"/>
      <c r="AI6" s="9"/>
      <c r="AJ6" s="9"/>
      <c r="AK6" s="9">
        <f>SUM(W6:AJ6)</f>
        <v>249582.26000000007</v>
      </c>
      <c r="AL6" s="9">
        <f t="shared" ref="AL6:AL13" si="4">+L6-AK6</f>
        <v>25288.039999999921</v>
      </c>
    </row>
    <row r="7" spans="2:38" ht="16.5" customHeight="1" x14ac:dyDescent="0.25">
      <c r="B7" s="10" t="s">
        <v>40</v>
      </c>
      <c r="C7" s="10" t="s">
        <v>37</v>
      </c>
      <c r="D7" s="10" t="s">
        <v>41</v>
      </c>
      <c r="E7" s="10" t="s">
        <v>42</v>
      </c>
      <c r="F7" s="10" t="s">
        <v>43</v>
      </c>
      <c r="G7" s="10" t="s">
        <v>44</v>
      </c>
      <c r="H7" s="10"/>
      <c r="I7" s="11"/>
      <c r="J7" s="10" t="s">
        <v>45</v>
      </c>
      <c r="K7" s="11">
        <v>39772</v>
      </c>
      <c r="L7" s="12">
        <v>204078</v>
      </c>
      <c r="M7" s="9">
        <f>+L7*0.1</f>
        <v>20407.800000000003</v>
      </c>
      <c r="N7" s="9">
        <f>+L7-M7</f>
        <v>183670.2</v>
      </c>
      <c r="O7" s="9"/>
      <c r="P7" s="9"/>
      <c r="Q7" s="9"/>
      <c r="R7" s="9"/>
      <c r="S7" s="9"/>
      <c r="T7" s="9"/>
      <c r="U7" s="9">
        <v>183670.2</v>
      </c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>
        <f>+AF7-AG7</f>
        <v>0</v>
      </c>
      <c r="AI7" s="9"/>
      <c r="AJ7" s="9"/>
      <c r="AK7" s="9">
        <f>SUM(S7:AJ7)</f>
        <v>183670.2</v>
      </c>
      <c r="AL7" s="12">
        <f>+L7-AK7</f>
        <v>20407.799999999988</v>
      </c>
    </row>
    <row r="8" spans="2:38" ht="16.5" customHeight="1" x14ac:dyDescent="0.25">
      <c r="B8" s="2" t="s">
        <v>46</v>
      </c>
      <c r="C8" s="3" t="s">
        <v>37</v>
      </c>
      <c r="D8" s="4"/>
      <c r="E8" s="5" t="s">
        <v>38</v>
      </c>
      <c r="F8" s="6" t="s">
        <v>47</v>
      </c>
      <c r="G8" s="5"/>
      <c r="H8" s="5"/>
      <c r="I8" s="5"/>
      <c r="J8" s="5"/>
      <c r="K8" s="7">
        <v>40609</v>
      </c>
      <c r="L8" s="8">
        <v>305654.89</v>
      </c>
      <c r="M8" s="9">
        <f t="shared" si="0"/>
        <v>30565.489000000001</v>
      </c>
      <c r="N8" s="9">
        <f t="shared" si="1"/>
        <v>275089.40100000001</v>
      </c>
      <c r="O8" s="9">
        <f t="shared" si="2"/>
        <v>27508.9401</v>
      </c>
      <c r="P8" s="9"/>
      <c r="Q8" s="9"/>
      <c r="R8" s="9"/>
      <c r="S8" s="9"/>
      <c r="T8" s="9"/>
      <c r="U8" s="9"/>
      <c r="V8" s="9"/>
      <c r="W8" s="9"/>
      <c r="X8" s="9"/>
      <c r="Y8" s="9"/>
      <c r="Z8" s="9">
        <v>22390.03</v>
      </c>
      <c r="AA8" s="9">
        <v>27508.94</v>
      </c>
      <c r="AB8" s="9">
        <v>27508.94</v>
      </c>
      <c r="AC8" s="9">
        <v>27508.94</v>
      </c>
      <c r="AD8" s="9">
        <v>27508.94</v>
      </c>
      <c r="AE8" s="9">
        <v>27508.94</v>
      </c>
      <c r="AF8" s="9">
        <f t="shared" si="3"/>
        <v>27508.94</v>
      </c>
      <c r="AG8" s="9">
        <f t="shared" si="3"/>
        <v>27508.94</v>
      </c>
      <c r="AH8" s="9">
        <v>27508.94</v>
      </c>
      <c r="AI8" s="9">
        <v>27508.94</v>
      </c>
      <c r="AJ8" s="9">
        <f>+AH8/3</f>
        <v>9169.6466666666656</v>
      </c>
      <c r="AK8" s="9">
        <f t="shared" ref="AK8:AK38" si="5">SUM(W8:AJ8)</f>
        <v>279140.13666666666</v>
      </c>
      <c r="AL8" s="9">
        <f t="shared" si="4"/>
        <v>26514.753333333356</v>
      </c>
    </row>
    <row r="9" spans="2:38" ht="16.5" customHeight="1" x14ac:dyDescent="0.25">
      <c r="B9" s="2" t="s">
        <v>48</v>
      </c>
      <c r="C9" s="3" t="s">
        <v>49</v>
      </c>
      <c r="D9" s="4"/>
      <c r="E9" s="5" t="s">
        <v>38</v>
      </c>
      <c r="F9" s="6" t="s">
        <v>50</v>
      </c>
      <c r="G9" s="5">
        <v>80598</v>
      </c>
      <c r="H9" s="5"/>
      <c r="I9" s="5"/>
      <c r="J9" s="5"/>
      <c r="K9" s="7">
        <v>40665</v>
      </c>
      <c r="L9" s="8">
        <v>710796.78</v>
      </c>
      <c r="M9" s="9">
        <f t="shared" si="0"/>
        <v>71079.678</v>
      </c>
      <c r="N9" s="9">
        <f t="shared" si="1"/>
        <v>639717.10200000007</v>
      </c>
      <c r="O9" s="9">
        <f t="shared" si="2"/>
        <v>63971.710200000009</v>
      </c>
      <c r="P9" s="9"/>
      <c r="Q9" s="9"/>
      <c r="R9" s="9"/>
      <c r="S9" s="9"/>
      <c r="T9" s="9"/>
      <c r="U9" s="9"/>
      <c r="V9" s="9"/>
      <c r="W9" s="9"/>
      <c r="X9" s="9"/>
      <c r="Y9" s="9"/>
      <c r="Z9" s="9">
        <v>42292.41</v>
      </c>
      <c r="AA9" s="9">
        <v>63971.71</v>
      </c>
      <c r="AB9" s="9">
        <v>63971.71</v>
      </c>
      <c r="AC9" s="9">
        <v>63971.71</v>
      </c>
      <c r="AD9" s="9">
        <v>63971.71</v>
      </c>
      <c r="AE9" s="9">
        <v>63971.71</v>
      </c>
      <c r="AF9" s="9">
        <f t="shared" si="3"/>
        <v>63971.71</v>
      </c>
      <c r="AG9" s="9">
        <f t="shared" si="3"/>
        <v>63971.71</v>
      </c>
      <c r="AH9" s="9">
        <v>63971.71</v>
      </c>
      <c r="AI9" s="9">
        <v>63971.71</v>
      </c>
      <c r="AJ9" s="9">
        <f t="shared" ref="AJ9:AJ38" si="6">+AH9/3</f>
        <v>21323.903333333332</v>
      </c>
      <c r="AK9" s="9">
        <f t="shared" si="5"/>
        <v>639361.70333333337</v>
      </c>
      <c r="AL9" s="9">
        <f t="shared" si="4"/>
        <v>71435.07666666666</v>
      </c>
    </row>
    <row r="10" spans="2:38" ht="16.5" customHeight="1" x14ac:dyDescent="0.25">
      <c r="B10" s="2" t="s">
        <v>51</v>
      </c>
      <c r="C10" s="3" t="s">
        <v>52</v>
      </c>
      <c r="D10" s="4"/>
      <c r="E10" s="5" t="s">
        <v>53</v>
      </c>
      <c r="F10" s="5" t="s">
        <v>54</v>
      </c>
      <c r="G10" s="5">
        <v>12012986</v>
      </c>
      <c r="H10" s="5"/>
      <c r="I10" s="5"/>
      <c r="J10" s="5"/>
      <c r="K10" s="7">
        <v>41082</v>
      </c>
      <c r="L10" s="8">
        <v>125392.85</v>
      </c>
      <c r="M10" s="9">
        <f t="shared" si="0"/>
        <v>12539.285000000002</v>
      </c>
      <c r="N10" s="9">
        <f t="shared" si="1"/>
        <v>112853.565</v>
      </c>
      <c r="O10" s="9">
        <f t="shared" si="2"/>
        <v>11285.3565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>
        <v>5893.46</v>
      </c>
      <c r="AB10" s="9">
        <v>11285.36</v>
      </c>
      <c r="AC10" s="9">
        <v>11285.36</v>
      </c>
      <c r="AD10" s="9">
        <v>11285.36</v>
      </c>
      <c r="AE10" s="9">
        <v>11285.36</v>
      </c>
      <c r="AF10" s="9">
        <f t="shared" si="3"/>
        <v>11285.36</v>
      </c>
      <c r="AG10" s="9">
        <f t="shared" si="3"/>
        <v>11285.36</v>
      </c>
      <c r="AH10" s="9">
        <f t="shared" si="3"/>
        <v>11285.36</v>
      </c>
      <c r="AI10" s="9">
        <f t="shared" si="3"/>
        <v>11285.36</v>
      </c>
      <c r="AJ10" s="9">
        <f t="shared" si="6"/>
        <v>3761.7866666666669</v>
      </c>
      <c r="AK10" s="9">
        <f t="shared" si="5"/>
        <v>99938.126666666663</v>
      </c>
      <c r="AL10" s="9">
        <f t="shared" si="4"/>
        <v>25454.723333333342</v>
      </c>
    </row>
    <row r="11" spans="2:38" ht="16.5" customHeight="1" x14ac:dyDescent="0.25">
      <c r="B11" s="2" t="s">
        <v>55</v>
      </c>
      <c r="C11" s="3" t="s">
        <v>52</v>
      </c>
      <c r="D11" s="4"/>
      <c r="E11" s="5" t="s">
        <v>53</v>
      </c>
      <c r="F11" s="5" t="s">
        <v>54</v>
      </c>
      <c r="G11" s="5">
        <v>12012984</v>
      </c>
      <c r="H11" s="5"/>
      <c r="I11" s="5"/>
      <c r="J11" s="5"/>
      <c r="K11" s="7">
        <v>41082</v>
      </c>
      <c r="L11" s="8">
        <v>125392.85</v>
      </c>
      <c r="M11" s="9">
        <f t="shared" si="0"/>
        <v>12539.285000000002</v>
      </c>
      <c r="N11" s="9">
        <f t="shared" si="1"/>
        <v>112853.565</v>
      </c>
      <c r="O11" s="9">
        <f t="shared" si="2"/>
        <v>11285.3565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>
        <v>5893.46</v>
      </c>
      <c r="AB11" s="9">
        <v>11285.36</v>
      </c>
      <c r="AC11" s="9">
        <v>11285.36</v>
      </c>
      <c r="AD11" s="9">
        <v>11285.36</v>
      </c>
      <c r="AE11" s="9">
        <v>11285.36</v>
      </c>
      <c r="AF11" s="9">
        <f t="shared" si="3"/>
        <v>11285.36</v>
      </c>
      <c r="AG11" s="9">
        <f t="shared" si="3"/>
        <v>11285.36</v>
      </c>
      <c r="AH11" s="9">
        <f t="shared" si="3"/>
        <v>11285.36</v>
      </c>
      <c r="AI11" s="9">
        <f t="shared" si="3"/>
        <v>11285.36</v>
      </c>
      <c r="AJ11" s="9">
        <f t="shared" si="6"/>
        <v>3761.7866666666669</v>
      </c>
      <c r="AK11" s="9">
        <f t="shared" si="5"/>
        <v>99938.126666666663</v>
      </c>
      <c r="AL11" s="9">
        <f t="shared" si="4"/>
        <v>25454.723333333342</v>
      </c>
    </row>
    <row r="12" spans="2:38" ht="16.5" customHeight="1" x14ac:dyDescent="0.25">
      <c r="B12" s="2" t="s">
        <v>56</v>
      </c>
      <c r="C12" s="3" t="s">
        <v>52</v>
      </c>
      <c r="D12" s="4"/>
      <c r="E12" s="5" t="s">
        <v>53</v>
      </c>
      <c r="F12" s="5" t="s">
        <v>54</v>
      </c>
      <c r="G12" s="5">
        <v>12012985</v>
      </c>
      <c r="H12" s="5"/>
      <c r="I12" s="5"/>
      <c r="J12" s="5"/>
      <c r="K12" s="7">
        <v>41082</v>
      </c>
      <c r="L12" s="8">
        <v>125392.85</v>
      </c>
      <c r="M12" s="9">
        <f t="shared" si="0"/>
        <v>12539.285000000002</v>
      </c>
      <c r="N12" s="9">
        <f t="shared" si="1"/>
        <v>112853.565</v>
      </c>
      <c r="O12" s="9">
        <f t="shared" si="2"/>
        <v>11285.3565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>
        <v>5893.46</v>
      </c>
      <c r="AB12" s="9">
        <v>11285.36</v>
      </c>
      <c r="AC12" s="9">
        <v>11285.36</v>
      </c>
      <c r="AD12" s="9">
        <v>11285.36</v>
      </c>
      <c r="AE12" s="9">
        <v>11285.36</v>
      </c>
      <c r="AF12" s="9">
        <f t="shared" si="3"/>
        <v>11285.36</v>
      </c>
      <c r="AG12" s="9">
        <f t="shared" si="3"/>
        <v>11285.36</v>
      </c>
      <c r="AH12" s="9">
        <f t="shared" si="3"/>
        <v>11285.36</v>
      </c>
      <c r="AI12" s="9">
        <f t="shared" si="3"/>
        <v>11285.36</v>
      </c>
      <c r="AJ12" s="9">
        <f t="shared" si="6"/>
        <v>3761.7866666666669</v>
      </c>
      <c r="AK12" s="9">
        <f t="shared" si="5"/>
        <v>99938.126666666663</v>
      </c>
      <c r="AL12" s="9">
        <f t="shared" si="4"/>
        <v>25454.723333333342</v>
      </c>
    </row>
    <row r="13" spans="2:38" ht="16.5" customHeight="1" x14ac:dyDescent="0.25">
      <c r="B13" s="2" t="s">
        <v>57</v>
      </c>
      <c r="C13" s="3" t="s">
        <v>52</v>
      </c>
      <c r="D13" s="4"/>
      <c r="E13" s="5" t="s">
        <v>53</v>
      </c>
      <c r="F13" s="5" t="s">
        <v>54</v>
      </c>
      <c r="G13" s="5">
        <v>12012983</v>
      </c>
      <c r="H13" s="5"/>
      <c r="I13" s="5"/>
      <c r="J13" s="5"/>
      <c r="K13" s="7">
        <v>41082</v>
      </c>
      <c r="L13" s="8">
        <v>125392.85</v>
      </c>
      <c r="M13" s="9">
        <f t="shared" si="0"/>
        <v>12539.285000000002</v>
      </c>
      <c r="N13" s="9">
        <f t="shared" si="1"/>
        <v>112853.565</v>
      </c>
      <c r="O13" s="9">
        <f t="shared" si="2"/>
        <v>11285.3565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>
        <v>5893.46</v>
      </c>
      <c r="AB13" s="9">
        <v>11285.36</v>
      </c>
      <c r="AC13" s="9">
        <v>11285.36</v>
      </c>
      <c r="AD13" s="9">
        <v>11285.36</v>
      </c>
      <c r="AE13" s="9">
        <v>11285.36</v>
      </c>
      <c r="AF13" s="9">
        <f t="shared" si="3"/>
        <v>11285.36</v>
      </c>
      <c r="AG13" s="9">
        <f t="shared" si="3"/>
        <v>11285.36</v>
      </c>
      <c r="AH13" s="9">
        <f t="shared" si="3"/>
        <v>11285.36</v>
      </c>
      <c r="AI13" s="9">
        <f t="shared" si="3"/>
        <v>11285.36</v>
      </c>
      <c r="AJ13" s="9">
        <f t="shared" si="6"/>
        <v>3761.7866666666669</v>
      </c>
      <c r="AK13" s="9">
        <f t="shared" si="5"/>
        <v>99938.126666666663</v>
      </c>
      <c r="AL13" s="9">
        <f t="shared" si="4"/>
        <v>25454.723333333342</v>
      </c>
    </row>
    <row r="14" spans="2:38" x14ac:dyDescent="0.25">
      <c r="B14" s="10" t="s">
        <v>58</v>
      </c>
      <c r="C14" s="10" t="s">
        <v>59</v>
      </c>
      <c r="D14" s="13" t="s">
        <v>60</v>
      </c>
      <c r="E14" s="10" t="s">
        <v>61</v>
      </c>
      <c r="F14" s="10" t="s">
        <v>62</v>
      </c>
      <c r="G14" s="10" t="s">
        <v>63</v>
      </c>
      <c r="H14" s="10"/>
      <c r="I14" s="10"/>
      <c r="J14" s="10" t="s">
        <v>64</v>
      </c>
      <c r="K14" s="11">
        <v>41312</v>
      </c>
      <c r="L14" s="12">
        <v>109440.5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5"/>
      <c r="AB14" s="5">
        <v>4733.3</v>
      </c>
      <c r="AC14" s="5">
        <v>9849.64</v>
      </c>
      <c r="AD14" s="5">
        <v>9849.64</v>
      </c>
      <c r="AE14" s="5">
        <v>9849.64</v>
      </c>
      <c r="AF14" s="5">
        <v>9849.64</v>
      </c>
      <c r="AG14" s="5">
        <v>9849.64</v>
      </c>
      <c r="AH14" s="5">
        <v>9849.64</v>
      </c>
      <c r="AI14" s="14">
        <v>9849.64</v>
      </c>
      <c r="AJ14" s="9">
        <f t="shared" si="6"/>
        <v>3283.2133333333331</v>
      </c>
      <c r="AK14" s="9">
        <f t="shared" si="5"/>
        <v>76963.993333333332</v>
      </c>
      <c r="AL14" s="12">
        <f>+L14-AK14</f>
        <v>32476.506666666668</v>
      </c>
    </row>
    <row r="15" spans="2:38" x14ac:dyDescent="0.25">
      <c r="B15" s="15" t="s">
        <v>65</v>
      </c>
      <c r="C15" s="15" t="s">
        <v>66</v>
      </c>
      <c r="D15" s="16" t="s">
        <v>67</v>
      </c>
      <c r="E15" s="15" t="s">
        <v>68</v>
      </c>
      <c r="F15" s="15" t="s">
        <v>69</v>
      </c>
      <c r="G15" s="15" t="s">
        <v>70</v>
      </c>
      <c r="H15" s="15" t="s">
        <v>71</v>
      </c>
      <c r="I15" s="15" t="s">
        <v>72</v>
      </c>
      <c r="J15" s="15" t="s">
        <v>73</v>
      </c>
      <c r="K15" s="7">
        <v>41558</v>
      </c>
      <c r="L15" s="17">
        <v>108800</v>
      </c>
      <c r="M15" s="9">
        <f t="shared" ref="M15:M28" si="7">+L15*0.1</f>
        <v>10880</v>
      </c>
      <c r="N15" s="9">
        <f t="shared" ref="N15:N28" si="8">+L15-M15</f>
        <v>97920</v>
      </c>
      <c r="O15" s="9">
        <f t="shared" ref="O15:O28" si="9">+N15/10</f>
        <v>9792</v>
      </c>
      <c r="P15" s="9">
        <f t="shared" ref="P15:P21" si="10">79*9792/360</f>
        <v>2148.8000000000002</v>
      </c>
      <c r="Q15" s="9">
        <v>2148.8000000000002</v>
      </c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2148.8000000000002</v>
      </c>
      <c r="AC15" s="9">
        <v>9792</v>
      </c>
      <c r="AD15" s="9">
        <v>9792</v>
      </c>
      <c r="AE15" s="9">
        <v>9792</v>
      </c>
      <c r="AF15" s="9">
        <f t="shared" ref="AF15:AI28" si="11">+AE15/4*4</f>
        <v>9792</v>
      </c>
      <c r="AG15" s="9">
        <f t="shared" si="11"/>
        <v>9792</v>
      </c>
      <c r="AH15" s="9">
        <v>9792</v>
      </c>
      <c r="AI15" s="9">
        <v>9792</v>
      </c>
      <c r="AJ15" s="9">
        <f t="shared" si="6"/>
        <v>3264</v>
      </c>
      <c r="AK15" s="9">
        <f t="shared" si="5"/>
        <v>73956.800000000003</v>
      </c>
      <c r="AL15" s="9">
        <f t="shared" ref="AL15:AL28" si="12">+L15-AK15</f>
        <v>34843.199999999997</v>
      </c>
    </row>
    <row r="16" spans="2:38" x14ac:dyDescent="0.25">
      <c r="B16" s="15" t="s">
        <v>74</v>
      </c>
      <c r="C16" s="15" t="s">
        <v>66</v>
      </c>
      <c r="D16" s="16" t="s">
        <v>67</v>
      </c>
      <c r="E16" s="15" t="s">
        <v>68</v>
      </c>
      <c r="F16" s="15" t="s">
        <v>69</v>
      </c>
      <c r="G16" s="15" t="s">
        <v>75</v>
      </c>
      <c r="H16" s="15" t="s">
        <v>71</v>
      </c>
      <c r="I16" s="15" t="s">
        <v>72</v>
      </c>
      <c r="J16" s="15" t="s">
        <v>73</v>
      </c>
      <c r="K16" s="7">
        <v>41558</v>
      </c>
      <c r="L16" s="17">
        <v>108800</v>
      </c>
      <c r="M16" s="9">
        <f t="shared" si="7"/>
        <v>10880</v>
      </c>
      <c r="N16" s="9">
        <f t="shared" si="8"/>
        <v>97920</v>
      </c>
      <c r="O16" s="9">
        <f t="shared" si="9"/>
        <v>9792</v>
      </c>
      <c r="P16" s="9">
        <f t="shared" si="10"/>
        <v>2148.8000000000002</v>
      </c>
      <c r="Q16" s="9">
        <v>2148.8000000000002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2148.8000000000002</v>
      </c>
      <c r="AC16" s="9">
        <v>9792</v>
      </c>
      <c r="AD16" s="9">
        <v>9792</v>
      </c>
      <c r="AE16" s="9">
        <v>9792</v>
      </c>
      <c r="AF16" s="9">
        <f t="shared" si="11"/>
        <v>9792</v>
      </c>
      <c r="AG16" s="9">
        <f t="shared" si="11"/>
        <v>9792</v>
      </c>
      <c r="AH16" s="9">
        <v>9792</v>
      </c>
      <c r="AI16" s="9">
        <v>9792</v>
      </c>
      <c r="AJ16" s="9">
        <f t="shared" si="6"/>
        <v>3264</v>
      </c>
      <c r="AK16" s="9">
        <f t="shared" si="5"/>
        <v>73956.800000000003</v>
      </c>
      <c r="AL16" s="9">
        <f t="shared" si="12"/>
        <v>34843.199999999997</v>
      </c>
    </row>
    <row r="17" spans="1:39" x14ac:dyDescent="0.25">
      <c r="B17" s="15" t="s">
        <v>76</v>
      </c>
      <c r="C17" s="15" t="s">
        <v>66</v>
      </c>
      <c r="D17" s="16" t="s">
        <v>67</v>
      </c>
      <c r="E17" s="15" t="s">
        <v>68</v>
      </c>
      <c r="F17" s="15" t="s">
        <v>69</v>
      </c>
      <c r="G17" s="15" t="s">
        <v>77</v>
      </c>
      <c r="H17" s="15" t="s">
        <v>71</v>
      </c>
      <c r="I17" s="15" t="s">
        <v>72</v>
      </c>
      <c r="J17" s="15" t="s">
        <v>73</v>
      </c>
      <c r="K17" s="7">
        <v>41558</v>
      </c>
      <c r="L17" s="17">
        <v>108800</v>
      </c>
      <c r="M17" s="9">
        <f t="shared" si="7"/>
        <v>10880</v>
      </c>
      <c r="N17" s="9">
        <f t="shared" si="8"/>
        <v>97920</v>
      </c>
      <c r="O17" s="9">
        <f t="shared" si="9"/>
        <v>9792</v>
      </c>
      <c r="P17" s="9">
        <f t="shared" si="10"/>
        <v>2148.8000000000002</v>
      </c>
      <c r="Q17" s="9">
        <v>2148.8000000000002</v>
      </c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2148.8000000000002</v>
      </c>
      <c r="AC17" s="9">
        <v>9792</v>
      </c>
      <c r="AD17" s="9">
        <v>9792</v>
      </c>
      <c r="AE17" s="9">
        <v>9792</v>
      </c>
      <c r="AF17" s="9">
        <f t="shared" si="11"/>
        <v>9792</v>
      </c>
      <c r="AG17" s="9">
        <f t="shared" si="11"/>
        <v>9792</v>
      </c>
      <c r="AH17" s="9">
        <v>9792</v>
      </c>
      <c r="AI17" s="9">
        <v>9792</v>
      </c>
      <c r="AJ17" s="9">
        <f t="shared" si="6"/>
        <v>3264</v>
      </c>
      <c r="AK17" s="9">
        <f t="shared" si="5"/>
        <v>73956.800000000003</v>
      </c>
      <c r="AL17" s="9">
        <f t="shared" si="12"/>
        <v>34843.199999999997</v>
      </c>
    </row>
    <row r="18" spans="1:39" x14ac:dyDescent="0.25">
      <c r="B18" s="15" t="s">
        <v>78</v>
      </c>
      <c r="C18" s="15" t="s">
        <v>66</v>
      </c>
      <c r="D18" s="16" t="s">
        <v>67</v>
      </c>
      <c r="E18" s="15" t="s">
        <v>68</v>
      </c>
      <c r="F18" s="15" t="s">
        <v>69</v>
      </c>
      <c r="G18" s="15" t="s">
        <v>79</v>
      </c>
      <c r="H18" s="15" t="s">
        <v>71</v>
      </c>
      <c r="I18" s="15" t="s">
        <v>72</v>
      </c>
      <c r="J18" s="15" t="s">
        <v>73</v>
      </c>
      <c r="K18" s="7">
        <v>41558</v>
      </c>
      <c r="L18" s="17">
        <v>108800</v>
      </c>
      <c r="M18" s="9">
        <f t="shared" si="7"/>
        <v>10880</v>
      </c>
      <c r="N18" s="9">
        <f t="shared" si="8"/>
        <v>97920</v>
      </c>
      <c r="O18" s="9">
        <f t="shared" si="9"/>
        <v>9792</v>
      </c>
      <c r="P18" s="9">
        <f t="shared" si="10"/>
        <v>2148.8000000000002</v>
      </c>
      <c r="Q18" s="9">
        <v>2148.8000000000002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2148.8000000000002</v>
      </c>
      <c r="AC18" s="9">
        <v>9792</v>
      </c>
      <c r="AD18" s="9">
        <v>9792</v>
      </c>
      <c r="AE18" s="9">
        <v>9792</v>
      </c>
      <c r="AF18" s="9">
        <f t="shared" si="11"/>
        <v>9792</v>
      </c>
      <c r="AG18" s="9">
        <f t="shared" si="11"/>
        <v>9792</v>
      </c>
      <c r="AH18" s="9">
        <v>9792</v>
      </c>
      <c r="AI18" s="9">
        <v>9792</v>
      </c>
      <c r="AJ18" s="9">
        <f t="shared" si="6"/>
        <v>3264</v>
      </c>
      <c r="AK18" s="9">
        <f t="shared" si="5"/>
        <v>73956.800000000003</v>
      </c>
      <c r="AL18" s="9">
        <f t="shared" si="12"/>
        <v>34843.199999999997</v>
      </c>
    </row>
    <row r="19" spans="1:39" x14ac:dyDescent="0.25">
      <c r="A19" s="18"/>
      <c r="B19" s="15" t="s">
        <v>80</v>
      </c>
      <c r="C19" s="15" t="s">
        <v>66</v>
      </c>
      <c r="D19" s="16" t="s">
        <v>67</v>
      </c>
      <c r="E19" s="15" t="s">
        <v>68</v>
      </c>
      <c r="F19" s="15" t="s">
        <v>69</v>
      </c>
      <c r="G19" s="15" t="s">
        <v>81</v>
      </c>
      <c r="H19" s="15" t="s">
        <v>71</v>
      </c>
      <c r="I19" s="15" t="s">
        <v>72</v>
      </c>
      <c r="J19" s="15" t="s">
        <v>73</v>
      </c>
      <c r="K19" s="7">
        <v>41558</v>
      </c>
      <c r="L19" s="17">
        <v>108800</v>
      </c>
      <c r="M19" s="9">
        <f t="shared" si="7"/>
        <v>10880</v>
      </c>
      <c r="N19" s="9">
        <f t="shared" si="8"/>
        <v>97920</v>
      </c>
      <c r="O19" s="9">
        <f t="shared" si="9"/>
        <v>9792</v>
      </c>
      <c r="P19" s="9">
        <f t="shared" si="10"/>
        <v>2148.8000000000002</v>
      </c>
      <c r="Q19" s="9">
        <v>2148.8000000000002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2148.8000000000002</v>
      </c>
      <c r="AC19" s="9">
        <v>9792</v>
      </c>
      <c r="AD19" s="9">
        <v>9792</v>
      </c>
      <c r="AE19" s="9">
        <v>9792</v>
      </c>
      <c r="AF19" s="9">
        <f t="shared" si="11"/>
        <v>9792</v>
      </c>
      <c r="AG19" s="9">
        <f t="shared" si="11"/>
        <v>9792</v>
      </c>
      <c r="AH19" s="9">
        <v>9792</v>
      </c>
      <c r="AI19" s="9">
        <v>9792</v>
      </c>
      <c r="AJ19" s="9">
        <f t="shared" si="6"/>
        <v>3264</v>
      </c>
      <c r="AK19" s="9">
        <f t="shared" si="5"/>
        <v>73956.800000000003</v>
      </c>
      <c r="AL19" s="9">
        <f t="shared" si="12"/>
        <v>34843.199999999997</v>
      </c>
      <c r="AM19" s="18"/>
    </row>
    <row r="20" spans="1:39" x14ac:dyDescent="0.25">
      <c r="A20" s="18"/>
      <c r="B20" s="15" t="s">
        <v>82</v>
      </c>
      <c r="C20" s="15" t="s">
        <v>66</v>
      </c>
      <c r="D20" s="16" t="s">
        <v>67</v>
      </c>
      <c r="E20" s="15" t="s">
        <v>68</v>
      </c>
      <c r="F20" s="15" t="s">
        <v>69</v>
      </c>
      <c r="G20" s="15" t="s">
        <v>83</v>
      </c>
      <c r="H20" s="15" t="s">
        <v>71</v>
      </c>
      <c r="I20" s="15" t="s">
        <v>72</v>
      </c>
      <c r="J20" s="15" t="s">
        <v>73</v>
      </c>
      <c r="K20" s="7">
        <v>41558</v>
      </c>
      <c r="L20" s="17">
        <v>108800</v>
      </c>
      <c r="M20" s="9">
        <f t="shared" si="7"/>
        <v>10880</v>
      </c>
      <c r="N20" s="9">
        <f t="shared" si="8"/>
        <v>97920</v>
      </c>
      <c r="O20" s="9">
        <f t="shared" si="9"/>
        <v>9792</v>
      </c>
      <c r="P20" s="9">
        <f t="shared" si="10"/>
        <v>2148.8000000000002</v>
      </c>
      <c r="Q20" s="9">
        <v>2148.8000000000002</v>
      </c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2148.8000000000002</v>
      </c>
      <c r="AC20" s="9">
        <v>9792</v>
      </c>
      <c r="AD20" s="9">
        <v>9792</v>
      </c>
      <c r="AE20" s="9">
        <v>9792</v>
      </c>
      <c r="AF20" s="9">
        <f t="shared" si="11"/>
        <v>9792</v>
      </c>
      <c r="AG20" s="9">
        <f t="shared" si="11"/>
        <v>9792</v>
      </c>
      <c r="AH20" s="9">
        <v>9792</v>
      </c>
      <c r="AI20" s="9">
        <v>9792</v>
      </c>
      <c r="AJ20" s="9">
        <f t="shared" si="6"/>
        <v>3264</v>
      </c>
      <c r="AK20" s="9">
        <f t="shared" si="5"/>
        <v>73956.800000000003</v>
      </c>
      <c r="AL20" s="9">
        <f t="shared" si="12"/>
        <v>34843.199999999997</v>
      </c>
      <c r="AM20" s="18"/>
    </row>
    <row r="21" spans="1:39" x14ac:dyDescent="0.25">
      <c r="A21" s="18"/>
      <c r="B21" s="15" t="s">
        <v>84</v>
      </c>
      <c r="C21" s="15" t="s">
        <v>66</v>
      </c>
      <c r="D21" s="16" t="s">
        <v>67</v>
      </c>
      <c r="E21" s="15" t="s">
        <v>68</v>
      </c>
      <c r="F21" s="15" t="s">
        <v>69</v>
      </c>
      <c r="G21" s="15" t="s">
        <v>85</v>
      </c>
      <c r="H21" s="15" t="s">
        <v>71</v>
      </c>
      <c r="I21" s="15" t="s">
        <v>72</v>
      </c>
      <c r="J21" s="15" t="s">
        <v>73</v>
      </c>
      <c r="K21" s="7">
        <v>41558</v>
      </c>
      <c r="L21" s="17">
        <v>108800</v>
      </c>
      <c r="M21" s="9">
        <f t="shared" si="7"/>
        <v>10880</v>
      </c>
      <c r="N21" s="9">
        <f t="shared" si="8"/>
        <v>97920</v>
      </c>
      <c r="O21" s="9">
        <f t="shared" si="9"/>
        <v>9792</v>
      </c>
      <c r="P21" s="9">
        <f t="shared" si="10"/>
        <v>2148.8000000000002</v>
      </c>
      <c r="Q21" s="9">
        <v>2148.8000000000002</v>
      </c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2148.8000000000002</v>
      </c>
      <c r="AC21" s="9">
        <v>9792</v>
      </c>
      <c r="AD21" s="9">
        <v>9792</v>
      </c>
      <c r="AE21" s="9">
        <v>9792</v>
      </c>
      <c r="AF21" s="9">
        <f t="shared" si="11"/>
        <v>9792</v>
      </c>
      <c r="AG21" s="9">
        <f t="shared" si="11"/>
        <v>9792</v>
      </c>
      <c r="AH21" s="9">
        <v>9792</v>
      </c>
      <c r="AI21" s="9">
        <v>9792</v>
      </c>
      <c r="AJ21" s="9">
        <f t="shared" si="6"/>
        <v>3264</v>
      </c>
      <c r="AK21" s="9">
        <f t="shared" si="5"/>
        <v>73956.800000000003</v>
      </c>
      <c r="AL21" s="9">
        <f t="shared" si="12"/>
        <v>34843.199999999997</v>
      </c>
      <c r="AM21" s="18"/>
    </row>
    <row r="22" spans="1:39" x14ac:dyDescent="0.25">
      <c r="A22" s="18"/>
      <c r="B22" s="15" t="s">
        <v>86</v>
      </c>
      <c r="C22" s="15" t="s">
        <v>66</v>
      </c>
      <c r="D22" s="16" t="s">
        <v>67</v>
      </c>
      <c r="E22" s="15" t="s">
        <v>68</v>
      </c>
      <c r="F22" s="15" t="s">
        <v>69</v>
      </c>
      <c r="G22" s="15" t="s">
        <v>87</v>
      </c>
      <c r="H22" s="15" t="s">
        <v>71</v>
      </c>
      <c r="I22" s="15" t="s">
        <v>72</v>
      </c>
      <c r="J22" s="15" t="s">
        <v>73</v>
      </c>
      <c r="K22" s="7">
        <v>41558</v>
      </c>
      <c r="L22" s="17">
        <v>56800</v>
      </c>
      <c r="M22" s="9">
        <f t="shared" si="7"/>
        <v>5680</v>
      </c>
      <c r="N22" s="9">
        <f t="shared" si="8"/>
        <v>51120</v>
      </c>
      <c r="O22" s="9">
        <f t="shared" si="9"/>
        <v>5112</v>
      </c>
      <c r="P22" s="9">
        <f>79*5112/360</f>
        <v>1121.8</v>
      </c>
      <c r="Q22" s="9">
        <v>2148.8000000000002</v>
      </c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1121.8</v>
      </c>
      <c r="AC22" s="9">
        <v>1121.8</v>
      </c>
      <c r="AD22" s="9">
        <v>5112</v>
      </c>
      <c r="AE22" s="9">
        <v>5112</v>
      </c>
      <c r="AF22" s="9">
        <f t="shared" si="11"/>
        <v>5112</v>
      </c>
      <c r="AG22" s="9">
        <f t="shared" si="11"/>
        <v>5112</v>
      </c>
      <c r="AH22" s="9">
        <f t="shared" si="11"/>
        <v>5112</v>
      </c>
      <c r="AI22" s="9">
        <f t="shared" si="11"/>
        <v>5112</v>
      </c>
      <c r="AJ22" s="9">
        <f t="shared" si="6"/>
        <v>1704</v>
      </c>
      <c r="AK22" s="9">
        <f t="shared" si="5"/>
        <v>34619.599999999999</v>
      </c>
      <c r="AL22" s="9">
        <f t="shared" si="12"/>
        <v>22180.400000000001</v>
      </c>
      <c r="AM22" s="18"/>
    </row>
    <row r="23" spans="1:39" x14ac:dyDescent="0.25">
      <c r="A23" s="18"/>
      <c r="B23" s="15" t="s">
        <v>88</v>
      </c>
      <c r="C23" s="15" t="s">
        <v>66</v>
      </c>
      <c r="D23" s="16" t="s">
        <v>67</v>
      </c>
      <c r="E23" s="15" t="s">
        <v>68</v>
      </c>
      <c r="F23" s="15" t="s">
        <v>69</v>
      </c>
      <c r="G23" s="15" t="s">
        <v>89</v>
      </c>
      <c r="H23" s="15" t="s">
        <v>71</v>
      </c>
      <c r="I23" s="15" t="s">
        <v>72</v>
      </c>
      <c r="J23" s="15" t="s">
        <v>73</v>
      </c>
      <c r="K23" s="7">
        <v>41558</v>
      </c>
      <c r="L23" s="17">
        <v>56800</v>
      </c>
      <c r="M23" s="9">
        <f t="shared" si="7"/>
        <v>5680</v>
      </c>
      <c r="N23" s="9">
        <f t="shared" si="8"/>
        <v>51120</v>
      </c>
      <c r="O23" s="9">
        <f t="shared" si="9"/>
        <v>5112</v>
      </c>
      <c r="P23" s="9">
        <f>79*5112/360</f>
        <v>1121.8</v>
      </c>
      <c r="Q23" s="9">
        <v>2148.8000000000002</v>
      </c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1121.8</v>
      </c>
      <c r="AC23" s="9">
        <v>1121.8</v>
      </c>
      <c r="AD23" s="9">
        <v>5112</v>
      </c>
      <c r="AE23" s="9">
        <v>5112</v>
      </c>
      <c r="AF23" s="9">
        <f t="shared" si="11"/>
        <v>5112</v>
      </c>
      <c r="AG23" s="9">
        <f t="shared" si="11"/>
        <v>5112</v>
      </c>
      <c r="AH23" s="9">
        <f t="shared" si="11"/>
        <v>5112</v>
      </c>
      <c r="AI23" s="9">
        <f t="shared" si="11"/>
        <v>5112</v>
      </c>
      <c r="AJ23" s="9">
        <f t="shared" si="6"/>
        <v>1704</v>
      </c>
      <c r="AK23" s="9">
        <f t="shared" si="5"/>
        <v>34619.599999999999</v>
      </c>
      <c r="AL23" s="9">
        <f t="shared" si="12"/>
        <v>22180.400000000001</v>
      </c>
      <c r="AM23" s="18"/>
    </row>
    <row r="24" spans="1:39" x14ac:dyDescent="0.25">
      <c r="A24" s="18"/>
      <c r="B24" s="15" t="s">
        <v>90</v>
      </c>
      <c r="C24" s="15" t="s">
        <v>66</v>
      </c>
      <c r="D24" s="16" t="s">
        <v>67</v>
      </c>
      <c r="E24" s="15" t="s">
        <v>68</v>
      </c>
      <c r="F24" s="15" t="s">
        <v>69</v>
      </c>
      <c r="G24" s="15" t="s">
        <v>91</v>
      </c>
      <c r="H24" s="15" t="s">
        <v>71</v>
      </c>
      <c r="I24" s="15" t="s">
        <v>72</v>
      </c>
      <c r="J24" s="15" t="s">
        <v>73</v>
      </c>
      <c r="K24" s="7">
        <v>41558</v>
      </c>
      <c r="L24" s="17">
        <v>56800</v>
      </c>
      <c r="M24" s="9">
        <f t="shared" si="7"/>
        <v>5680</v>
      </c>
      <c r="N24" s="9">
        <f t="shared" si="8"/>
        <v>51120</v>
      </c>
      <c r="O24" s="9">
        <f t="shared" si="9"/>
        <v>5112</v>
      </c>
      <c r="P24" s="9">
        <f>79*5112/360</f>
        <v>1121.8</v>
      </c>
      <c r="Q24" s="9">
        <v>2148.8000000000002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1121.8</v>
      </c>
      <c r="AC24" s="9">
        <v>1121.8</v>
      </c>
      <c r="AD24" s="9">
        <v>5112</v>
      </c>
      <c r="AE24" s="9">
        <v>5112</v>
      </c>
      <c r="AF24" s="9">
        <f t="shared" si="11"/>
        <v>5112</v>
      </c>
      <c r="AG24" s="9">
        <f t="shared" si="11"/>
        <v>5112</v>
      </c>
      <c r="AH24" s="9">
        <f t="shared" si="11"/>
        <v>5112</v>
      </c>
      <c r="AI24" s="9">
        <f t="shared" si="11"/>
        <v>5112</v>
      </c>
      <c r="AJ24" s="9">
        <f t="shared" si="6"/>
        <v>1704</v>
      </c>
      <c r="AK24" s="9">
        <f t="shared" si="5"/>
        <v>34619.599999999999</v>
      </c>
      <c r="AL24" s="9">
        <f t="shared" si="12"/>
        <v>22180.400000000001</v>
      </c>
      <c r="AM24" s="18"/>
    </row>
    <row r="25" spans="1:39" x14ac:dyDescent="0.25">
      <c r="A25" s="18"/>
      <c r="B25" s="15" t="s">
        <v>92</v>
      </c>
      <c r="C25" s="15" t="s">
        <v>66</v>
      </c>
      <c r="D25" s="16" t="s">
        <v>67</v>
      </c>
      <c r="E25" s="15" t="s">
        <v>68</v>
      </c>
      <c r="F25" s="15" t="s">
        <v>69</v>
      </c>
      <c r="G25" s="15" t="s">
        <v>93</v>
      </c>
      <c r="H25" s="15" t="s">
        <v>71</v>
      </c>
      <c r="I25" s="15" t="s">
        <v>72</v>
      </c>
      <c r="J25" s="15" t="s">
        <v>73</v>
      </c>
      <c r="K25" s="7">
        <v>41558</v>
      </c>
      <c r="L25" s="17">
        <v>56800</v>
      </c>
      <c r="M25" s="9">
        <f t="shared" si="7"/>
        <v>5680</v>
      </c>
      <c r="N25" s="9">
        <f t="shared" si="8"/>
        <v>51120</v>
      </c>
      <c r="O25" s="9">
        <f t="shared" si="9"/>
        <v>5112</v>
      </c>
      <c r="P25" s="9">
        <f>79*5112/360</f>
        <v>1121.8</v>
      </c>
      <c r="Q25" s="9">
        <v>2148.8000000000002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>
        <v>1121.8</v>
      </c>
      <c r="AC25" s="9">
        <v>1121.8</v>
      </c>
      <c r="AD25" s="9">
        <v>5112</v>
      </c>
      <c r="AE25" s="9">
        <v>5112</v>
      </c>
      <c r="AF25" s="9">
        <f t="shared" si="11"/>
        <v>5112</v>
      </c>
      <c r="AG25" s="9">
        <f t="shared" si="11"/>
        <v>5112</v>
      </c>
      <c r="AH25" s="9">
        <f t="shared" si="11"/>
        <v>5112</v>
      </c>
      <c r="AI25" s="9">
        <f t="shared" si="11"/>
        <v>5112</v>
      </c>
      <c r="AJ25" s="9">
        <f t="shared" si="6"/>
        <v>1704</v>
      </c>
      <c r="AK25" s="9">
        <f t="shared" si="5"/>
        <v>34619.599999999999</v>
      </c>
      <c r="AL25" s="9">
        <f t="shared" si="12"/>
        <v>22180.400000000001</v>
      </c>
      <c r="AM25" s="18"/>
    </row>
    <row r="26" spans="1:39" x14ac:dyDescent="0.25">
      <c r="A26" s="18"/>
      <c r="B26" s="15" t="s">
        <v>94</v>
      </c>
      <c r="C26" s="19" t="s">
        <v>95</v>
      </c>
      <c r="D26" s="15" t="s">
        <v>96</v>
      </c>
      <c r="E26" s="15" t="s">
        <v>97</v>
      </c>
      <c r="F26" s="10"/>
      <c r="G26" s="16" t="s">
        <v>98</v>
      </c>
      <c r="H26" s="15" t="s">
        <v>99</v>
      </c>
      <c r="I26" s="15" t="s">
        <v>72</v>
      </c>
      <c r="J26" s="15" t="s">
        <v>100</v>
      </c>
      <c r="K26" s="7">
        <v>41661</v>
      </c>
      <c r="L26" s="17">
        <v>80000</v>
      </c>
      <c r="M26" s="9">
        <f t="shared" si="7"/>
        <v>8000</v>
      </c>
      <c r="N26" s="9">
        <f t="shared" si="8"/>
        <v>72000</v>
      </c>
      <c r="O26" s="9">
        <f t="shared" si="9"/>
        <v>7200</v>
      </c>
      <c r="P26" s="9">
        <f>338*7200/360</f>
        <v>6760</v>
      </c>
      <c r="Q26" s="9">
        <v>6760</v>
      </c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>
        <v>6760</v>
      </c>
      <c r="AD26" s="9">
        <v>7200</v>
      </c>
      <c r="AE26" s="9">
        <v>7200</v>
      </c>
      <c r="AF26" s="9">
        <f t="shared" si="11"/>
        <v>7200</v>
      </c>
      <c r="AG26" s="9">
        <f t="shared" si="11"/>
        <v>7200</v>
      </c>
      <c r="AH26" s="9">
        <f t="shared" si="11"/>
        <v>7200</v>
      </c>
      <c r="AI26" s="9">
        <f t="shared" si="11"/>
        <v>7200</v>
      </c>
      <c r="AJ26" s="9">
        <f t="shared" si="6"/>
        <v>2400</v>
      </c>
      <c r="AK26" s="9">
        <f t="shared" si="5"/>
        <v>52360</v>
      </c>
      <c r="AL26" s="9">
        <f t="shared" si="12"/>
        <v>27640</v>
      </c>
      <c r="AM26" s="18"/>
    </row>
    <row r="27" spans="1:39" x14ac:dyDescent="0.25">
      <c r="A27" s="18"/>
      <c r="B27" s="15" t="s">
        <v>101</v>
      </c>
      <c r="C27" s="15" t="s">
        <v>102</v>
      </c>
      <c r="D27" s="15" t="s">
        <v>103</v>
      </c>
      <c r="E27" s="15" t="s">
        <v>104</v>
      </c>
      <c r="F27" s="15" t="s">
        <v>105</v>
      </c>
      <c r="G27" s="10"/>
      <c r="H27" s="15" t="s">
        <v>106</v>
      </c>
      <c r="I27" s="15" t="s">
        <v>72</v>
      </c>
      <c r="J27" s="19" t="s">
        <v>107</v>
      </c>
      <c r="K27" s="7">
        <v>41738</v>
      </c>
      <c r="L27" s="17">
        <v>129380</v>
      </c>
      <c r="M27" s="9">
        <f t="shared" si="7"/>
        <v>12938</v>
      </c>
      <c r="N27" s="9">
        <f t="shared" si="8"/>
        <v>116442</v>
      </c>
      <c r="O27" s="9">
        <f t="shared" si="9"/>
        <v>11644.2</v>
      </c>
      <c r="P27" s="9">
        <f>11644.2/360*111</f>
        <v>3590.2950000000001</v>
      </c>
      <c r="Q27" s="9">
        <v>3590.29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>
        <v>3590.29</v>
      </c>
      <c r="AD27" s="20">
        <v>11644.2</v>
      </c>
      <c r="AE27" s="20">
        <v>11644.2</v>
      </c>
      <c r="AF27" s="9">
        <f t="shared" si="11"/>
        <v>11644.2</v>
      </c>
      <c r="AG27" s="9">
        <f t="shared" si="11"/>
        <v>11644.2</v>
      </c>
      <c r="AH27" s="9">
        <f t="shared" si="11"/>
        <v>11644.2</v>
      </c>
      <c r="AI27" s="9">
        <f t="shared" si="11"/>
        <v>11644.2</v>
      </c>
      <c r="AJ27" s="9">
        <f t="shared" si="6"/>
        <v>3881.4</v>
      </c>
      <c r="AK27" s="9">
        <f t="shared" si="5"/>
        <v>77336.889999999985</v>
      </c>
      <c r="AL27" s="9">
        <f t="shared" si="12"/>
        <v>52043.110000000015</v>
      </c>
      <c r="AM27" s="18"/>
    </row>
    <row r="28" spans="1:39" x14ac:dyDescent="0.25">
      <c r="A28" s="18"/>
      <c r="B28" s="15" t="s">
        <v>108</v>
      </c>
      <c r="C28" s="16" t="s">
        <v>109</v>
      </c>
      <c r="D28" s="15" t="s">
        <v>103</v>
      </c>
      <c r="E28" s="15" t="s">
        <v>110</v>
      </c>
      <c r="F28" s="15" t="s">
        <v>111</v>
      </c>
      <c r="G28" s="10"/>
      <c r="H28" s="15" t="s">
        <v>71</v>
      </c>
      <c r="I28" s="15" t="s">
        <v>72</v>
      </c>
      <c r="J28" s="15" t="s">
        <v>73</v>
      </c>
      <c r="K28" s="7">
        <v>41864</v>
      </c>
      <c r="L28" s="17">
        <v>70200</v>
      </c>
      <c r="M28" s="9">
        <f t="shared" si="7"/>
        <v>7020</v>
      </c>
      <c r="N28" s="9">
        <f t="shared" si="8"/>
        <v>63180</v>
      </c>
      <c r="O28" s="9">
        <f t="shared" si="9"/>
        <v>6318</v>
      </c>
      <c r="P28" s="9">
        <f>137*6318/360</f>
        <v>2404.35</v>
      </c>
      <c r="Q28" s="9">
        <v>2404.35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>
        <v>2404.35</v>
      </c>
      <c r="AD28" s="9">
        <v>6318</v>
      </c>
      <c r="AE28" s="9">
        <v>6318</v>
      </c>
      <c r="AF28" s="9">
        <f t="shared" si="11"/>
        <v>6318</v>
      </c>
      <c r="AG28" s="9">
        <f t="shared" si="11"/>
        <v>6318</v>
      </c>
      <c r="AH28" s="9">
        <f t="shared" si="11"/>
        <v>6318</v>
      </c>
      <c r="AI28" s="9">
        <f t="shared" si="11"/>
        <v>6318</v>
      </c>
      <c r="AJ28" s="9">
        <f t="shared" si="6"/>
        <v>2106</v>
      </c>
      <c r="AK28" s="9">
        <f t="shared" si="5"/>
        <v>42418.35</v>
      </c>
      <c r="AL28" s="9">
        <f t="shared" si="12"/>
        <v>27781.65</v>
      </c>
      <c r="AM28" s="18"/>
    </row>
    <row r="29" spans="1:39" x14ac:dyDescent="0.25">
      <c r="B29" s="10" t="s">
        <v>113</v>
      </c>
      <c r="C29" s="10" t="s">
        <v>114</v>
      </c>
      <c r="D29" s="10" t="s">
        <v>115</v>
      </c>
      <c r="E29" s="10" t="s">
        <v>116</v>
      </c>
      <c r="F29" s="10" t="s">
        <v>117</v>
      </c>
      <c r="G29" s="10" t="s">
        <v>118</v>
      </c>
      <c r="H29" s="10"/>
      <c r="I29" s="10"/>
      <c r="J29" s="10" t="s">
        <v>119</v>
      </c>
      <c r="K29" s="11">
        <v>42207</v>
      </c>
      <c r="L29" s="12">
        <v>140085.14000000001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5">
        <v>5533.36</v>
      </c>
      <c r="AE29" s="5">
        <v>12607.66</v>
      </c>
      <c r="AF29" s="5">
        <v>12607.66</v>
      </c>
      <c r="AG29" s="5">
        <v>12607.66</v>
      </c>
      <c r="AH29" s="5">
        <v>12607.66</v>
      </c>
      <c r="AI29" s="5">
        <v>12607.66</v>
      </c>
      <c r="AJ29" s="9">
        <f t="shared" si="6"/>
        <v>4202.5533333333333</v>
      </c>
      <c r="AK29" s="9">
        <f t="shared" si="5"/>
        <v>72774.213333333333</v>
      </c>
      <c r="AL29" s="12">
        <f>+L29-AK29</f>
        <v>67310.926666666681</v>
      </c>
    </row>
    <row r="30" spans="1:39" x14ac:dyDescent="0.25">
      <c r="B30" s="10" t="s">
        <v>120</v>
      </c>
      <c r="C30" s="10" t="s">
        <v>114</v>
      </c>
      <c r="D30" s="10" t="s">
        <v>115</v>
      </c>
      <c r="E30" s="10" t="s">
        <v>121</v>
      </c>
      <c r="F30" s="10" t="s">
        <v>122</v>
      </c>
      <c r="G30" s="10" t="s">
        <v>123</v>
      </c>
      <c r="H30" s="10"/>
      <c r="I30" s="10"/>
      <c r="J30" s="10" t="s">
        <v>119</v>
      </c>
      <c r="K30" s="11">
        <v>42207</v>
      </c>
      <c r="L30" s="12">
        <v>108197.38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5">
        <v>4273.8</v>
      </c>
      <c r="AE30" s="5">
        <v>9737.76</v>
      </c>
      <c r="AF30" s="5">
        <v>9737.76</v>
      </c>
      <c r="AG30" s="5">
        <v>9737.76</v>
      </c>
      <c r="AH30" s="5">
        <v>9737.76</v>
      </c>
      <c r="AI30" s="5">
        <v>9737.76</v>
      </c>
      <c r="AJ30" s="9">
        <f t="shared" si="6"/>
        <v>3245.92</v>
      </c>
      <c r="AK30" s="9">
        <f t="shared" si="5"/>
        <v>56208.520000000004</v>
      </c>
      <c r="AL30" s="12">
        <f>+L30-AK30</f>
        <v>51988.86</v>
      </c>
    </row>
    <row r="31" spans="1:39" x14ac:dyDescent="0.25">
      <c r="B31" s="10" t="s">
        <v>124</v>
      </c>
      <c r="C31" s="10" t="s">
        <v>114</v>
      </c>
      <c r="D31" s="10" t="s">
        <v>115</v>
      </c>
      <c r="E31" s="10" t="s">
        <v>121</v>
      </c>
      <c r="F31" s="10" t="s">
        <v>122</v>
      </c>
      <c r="G31" s="10" t="s">
        <v>125</v>
      </c>
      <c r="H31" s="10"/>
      <c r="I31" s="10"/>
      <c r="J31" s="10" t="s">
        <v>119</v>
      </c>
      <c r="K31" s="11">
        <v>42207</v>
      </c>
      <c r="L31" s="12">
        <v>108197.38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5">
        <v>4273.8</v>
      </c>
      <c r="AE31" s="5">
        <v>9737.76</v>
      </c>
      <c r="AF31" s="5">
        <v>9737.76</v>
      </c>
      <c r="AG31" s="5">
        <v>9737.76</v>
      </c>
      <c r="AH31" s="5">
        <v>9737.76</v>
      </c>
      <c r="AI31" s="5">
        <v>9737.76</v>
      </c>
      <c r="AJ31" s="9">
        <f t="shared" si="6"/>
        <v>3245.92</v>
      </c>
      <c r="AK31" s="9">
        <f t="shared" si="5"/>
        <v>56208.520000000004</v>
      </c>
      <c r="AL31" s="12">
        <f>+L31-AK31</f>
        <v>51988.86</v>
      </c>
    </row>
    <row r="32" spans="1:39" x14ac:dyDescent="0.25">
      <c r="B32" s="15" t="s">
        <v>126</v>
      </c>
      <c r="C32" s="15" t="s">
        <v>127</v>
      </c>
      <c r="D32" s="15" t="s">
        <v>103</v>
      </c>
      <c r="E32" s="15" t="s">
        <v>128</v>
      </c>
      <c r="F32" s="15" t="s">
        <v>129</v>
      </c>
      <c r="G32" s="15" t="s">
        <v>130</v>
      </c>
      <c r="H32" s="15" t="s">
        <v>131</v>
      </c>
      <c r="I32" s="15" t="s">
        <v>72</v>
      </c>
      <c r="J32" s="15" t="s">
        <v>73</v>
      </c>
      <c r="K32" s="7">
        <v>42237</v>
      </c>
      <c r="L32" s="17">
        <v>68000</v>
      </c>
      <c r="M32" s="9">
        <f t="shared" ref="M32:M38" si="13">+L32*0.1</f>
        <v>6800</v>
      </c>
      <c r="N32" s="9">
        <f t="shared" ref="N32:N38" si="14">+L32-M32</f>
        <v>61200</v>
      </c>
      <c r="O32" s="9">
        <f t="shared" ref="O32:O38" si="15">+N32/10</f>
        <v>6120</v>
      </c>
      <c r="P32" s="20">
        <f>129*6120/360</f>
        <v>2193</v>
      </c>
      <c r="Q32" s="9">
        <v>2193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>
        <v>2193</v>
      </c>
      <c r="AE32" s="20">
        <v>6120</v>
      </c>
      <c r="AF32" s="9">
        <f t="shared" ref="AF32:AI36" si="16">+AE32/4*4</f>
        <v>6120</v>
      </c>
      <c r="AG32" s="9">
        <f t="shared" si="16"/>
        <v>6120</v>
      </c>
      <c r="AH32" s="9">
        <f t="shared" si="16"/>
        <v>6120</v>
      </c>
      <c r="AI32" s="9">
        <f t="shared" si="16"/>
        <v>6120</v>
      </c>
      <c r="AJ32" s="9">
        <f t="shared" si="6"/>
        <v>2040</v>
      </c>
      <c r="AK32" s="9">
        <f t="shared" si="5"/>
        <v>34833</v>
      </c>
      <c r="AL32" s="9">
        <f t="shared" ref="AL32:AL38" si="17">+L32-AK32</f>
        <v>33167</v>
      </c>
    </row>
    <row r="33" spans="2:38" x14ac:dyDescent="0.25">
      <c r="B33" s="15" t="s">
        <v>132</v>
      </c>
      <c r="C33" s="16" t="s">
        <v>133</v>
      </c>
      <c r="D33" s="15" t="s">
        <v>103</v>
      </c>
      <c r="E33" s="15" t="s">
        <v>134</v>
      </c>
      <c r="F33" s="15" t="s">
        <v>135</v>
      </c>
      <c r="G33" s="15" t="s">
        <v>136</v>
      </c>
      <c r="H33" s="15" t="s">
        <v>71</v>
      </c>
      <c r="I33" s="15" t="s">
        <v>72</v>
      </c>
      <c r="J33" s="19" t="s">
        <v>107</v>
      </c>
      <c r="K33" s="7">
        <v>42324</v>
      </c>
      <c r="L33" s="17">
        <v>79831</v>
      </c>
      <c r="M33" s="9">
        <f t="shared" si="13"/>
        <v>7983.1</v>
      </c>
      <c r="N33" s="9">
        <f t="shared" si="14"/>
        <v>71847.899999999994</v>
      </c>
      <c r="O33" s="9">
        <f t="shared" si="15"/>
        <v>7184.7899999999991</v>
      </c>
      <c r="P33" s="20">
        <f>44*7184.79/360</f>
        <v>878.14100000000008</v>
      </c>
      <c r="Q33" s="20">
        <v>878.14</v>
      </c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>
        <v>878.14</v>
      </c>
      <c r="AE33" s="20">
        <v>7184.79</v>
      </c>
      <c r="AF33" s="9">
        <f t="shared" si="16"/>
        <v>7184.79</v>
      </c>
      <c r="AG33" s="9">
        <f t="shared" si="16"/>
        <v>7184.79</v>
      </c>
      <c r="AH33" s="9">
        <f t="shared" si="16"/>
        <v>7184.79</v>
      </c>
      <c r="AI33" s="9">
        <f t="shared" si="16"/>
        <v>7184.79</v>
      </c>
      <c r="AJ33" s="9">
        <f t="shared" si="6"/>
        <v>2394.9299999999998</v>
      </c>
      <c r="AK33" s="9">
        <f t="shared" si="5"/>
        <v>39197.020000000004</v>
      </c>
      <c r="AL33" s="9">
        <f t="shared" si="17"/>
        <v>40633.979999999996</v>
      </c>
    </row>
    <row r="34" spans="2:38" x14ac:dyDescent="0.25">
      <c r="B34" s="15" t="s">
        <v>137</v>
      </c>
      <c r="C34" s="15" t="s">
        <v>138</v>
      </c>
      <c r="D34" s="15" t="s">
        <v>103</v>
      </c>
      <c r="E34" s="15" t="s">
        <v>68</v>
      </c>
      <c r="F34" s="16" t="s">
        <v>139</v>
      </c>
      <c r="G34" s="10"/>
      <c r="H34" s="15" t="s">
        <v>106</v>
      </c>
      <c r="I34" s="15" t="s">
        <v>72</v>
      </c>
      <c r="J34" s="19" t="s">
        <v>107</v>
      </c>
      <c r="K34" s="7">
        <v>42331</v>
      </c>
      <c r="L34" s="17">
        <v>40680</v>
      </c>
      <c r="M34" s="9">
        <f t="shared" si="13"/>
        <v>4068</v>
      </c>
      <c r="N34" s="9">
        <f t="shared" si="14"/>
        <v>36612</v>
      </c>
      <c r="O34" s="9">
        <f t="shared" si="15"/>
        <v>3661.2</v>
      </c>
      <c r="P34" s="9">
        <f>37*3661.2/360</f>
        <v>376.28999999999996</v>
      </c>
      <c r="Q34" s="9">
        <v>376.29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>
        <v>376.29</v>
      </c>
      <c r="AE34" s="9">
        <v>3661.2</v>
      </c>
      <c r="AF34" s="9">
        <f t="shared" si="16"/>
        <v>3661.2</v>
      </c>
      <c r="AG34" s="9">
        <f t="shared" si="16"/>
        <v>3661.2</v>
      </c>
      <c r="AH34" s="9">
        <f t="shared" si="16"/>
        <v>3661.2</v>
      </c>
      <c r="AI34" s="9">
        <f t="shared" si="16"/>
        <v>3661.2</v>
      </c>
      <c r="AJ34" s="9">
        <f t="shared" si="6"/>
        <v>1220.3999999999999</v>
      </c>
      <c r="AK34" s="9">
        <f t="shared" si="5"/>
        <v>19902.690000000002</v>
      </c>
      <c r="AL34" s="9">
        <f t="shared" si="17"/>
        <v>20777.309999999998</v>
      </c>
    </row>
    <row r="35" spans="2:38" x14ac:dyDescent="0.25">
      <c r="B35" s="15" t="s">
        <v>140</v>
      </c>
      <c r="C35" s="15" t="s">
        <v>141</v>
      </c>
      <c r="D35" s="15" t="s">
        <v>103</v>
      </c>
      <c r="E35" s="15" t="s">
        <v>42</v>
      </c>
      <c r="F35" s="15" t="s">
        <v>142</v>
      </c>
      <c r="G35" s="15" t="s">
        <v>143</v>
      </c>
      <c r="H35" s="15" t="s">
        <v>71</v>
      </c>
      <c r="I35" s="15" t="s">
        <v>72</v>
      </c>
      <c r="J35" s="19" t="s">
        <v>107</v>
      </c>
      <c r="K35" s="7">
        <v>42334</v>
      </c>
      <c r="L35" s="17">
        <v>96728.09</v>
      </c>
      <c r="M35" s="9">
        <f t="shared" si="13"/>
        <v>9672.8089999999993</v>
      </c>
      <c r="N35" s="9">
        <f t="shared" si="14"/>
        <v>87055.281000000003</v>
      </c>
      <c r="O35" s="9">
        <f t="shared" si="15"/>
        <v>8705.5280999999995</v>
      </c>
      <c r="P35" s="9">
        <f>34*8705.53/360</f>
        <v>822.18894444444447</v>
      </c>
      <c r="Q35" s="9">
        <v>822.19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>
        <v>822.19</v>
      </c>
      <c r="AE35" s="20">
        <v>8705.5300000000007</v>
      </c>
      <c r="AF35" s="9">
        <f t="shared" si="16"/>
        <v>8705.5300000000007</v>
      </c>
      <c r="AG35" s="9">
        <f t="shared" si="16"/>
        <v>8705.5300000000007</v>
      </c>
      <c r="AH35" s="9">
        <f t="shared" si="16"/>
        <v>8705.5300000000007</v>
      </c>
      <c r="AI35" s="9">
        <f t="shared" si="16"/>
        <v>8705.5300000000007</v>
      </c>
      <c r="AJ35" s="9">
        <f t="shared" si="6"/>
        <v>2901.8433333333337</v>
      </c>
      <c r="AK35" s="9">
        <f t="shared" si="5"/>
        <v>47251.683333333327</v>
      </c>
      <c r="AL35" s="9">
        <f t="shared" si="17"/>
        <v>49476.406666666669</v>
      </c>
    </row>
    <row r="36" spans="2:38" x14ac:dyDescent="0.25">
      <c r="B36" s="15" t="s">
        <v>144</v>
      </c>
      <c r="C36" s="15" t="s">
        <v>145</v>
      </c>
      <c r="D36" s="15" t="s">
        <v>103</v>
      </c>
      <c r="E36" s="15" t="s">
        <v>42</v>
      </c>
      <c r="F36" s="15" t="s">
        <v>142</v>
      </c>
      <c r="G36" s="15" t="s">
        <v>146</v>
      </c>
      <c r="H36" s="15" t="s">
        <v>106</v>
      </c>
      <c r="I36" s="15" t="s">
        <v>72</v>
      </c>
      <c r="J36" s="19" t="s">
        <v>107</v>
      </c>
      <c r="K36" s="7">
        <v>42494</v>
      </c>
      <c r="L36" s="17">
        <v>79608.5</v>
      </c>
      <c r="M36" s="9">
        <f t="shared" si="13"/>
        <v>7960.85</v>
      </c>
      <c r="N36" s="9">
        <f t="shared" si="14"/>
        <v>71647.649999999994</v>
      </c>
      <c r="O36" s="9">
        <f t="shared" si="15"/>
        <v>7164.7649999999994</v>
      </c>
      <c r="P36" s="20">
        <f>7164.76*266/360</f>
        <v>5293.9615555555556</v>
      </c>
      <c r="Q36" s="20">
        <v>5293.96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>
        <v>5293.96</v>
      </c>
      <c r="AF36" s="9">
        <f t="shared" si="16"/>
        <v>5293.96</v>
      </c>
      <c r="AG36" s="9">
        <f t="shared" si="16"/>
        <v>5293.96</v>
      </c>
      <c r="AH36" s="9">
        <f t="shared" si="16"/>
        <v>5293.96</v>
      </c>
      <c r="AI36" s="9">
        <f t="shared" si="16"/>
        <v>5293.96</v>
      </c>
      <c r="AJ36" s="9">
        <f t="shared" si="6"/>
        <v>1764.6533333333334</v>
      </c>
      <c r="AK36" s="9">
        <f t="shared" si="5"/>
        <v>28234.453333333331</v>
      </c>
      <c r="AL36" s="9">
        <f t="shared" si="17"/>
        <v>51374.046666666669</v>
      </c>
    </row>
    <row r="37" spans="2:38" x14ac:dyDescent="0.25">
      <c r="B37" s="15" t="s">
        <v>147</v>
      </c>
      <c r="C37" s="16" t="s">
        <v>148</v>
      </c>
      <c r="D37" s="15" t="s">
        <v>149</v>
      </c>
      <c r="E37" s="15" t="s">
        <v>150</v>
      </c>
      <c r="F37" s="15" t="s">
        <v>151</v>
      </c>
      <c r="G37" s="15" t="s">
        <v>152</v>
      </c>
      <c r="H37" s="15" t="s">
        <v>71</v>
      </c>
      <c r="I37" s="15" t="s">
        <v>72</v>
      </c>
      <c r="J37" s="19" t="s">
        <v>153</v>
      </c>
      <c r="K37" s="7">
        <v>42639</v>
      </c>
      <c r="L37" s="17">
        <v>55996.33</v>
      </c>
      <c r="M37" s="9">
        <f t="shared" si="13"/>
        <v>5599.6330000000007</v>
      </c>
      <c r="N37" s="9">
        <f t="shared" si="14"/>
        <v>50396.697</v>
      </c>
      <c r="O37" s="9">
        <f t="shared" si="15"/>
        <v>5039.6697000000004</v>
      </c>
      <c r="P37" s="20">
        <f>5039.66/360*94</f>
        <v>1315.9112222222222</v>
      </c>
      <c r="Q37" s="20">
        <v>1315.91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>
        <v>1315.91</v>
      </c>
      <c r="AF37" s="20">
        <v>5039.67</v>
      </c>
      <c r="AG37" s="20">
        <v>5039.67</v>
      </c>
      <c r="AH37" s="20">
        <v>5039.67</v>
      </c>
      <c r="AI37" s="20">
        <v>5039.67</v>
      </c>
      <c r="AJ37" s="9">
        <f t="shared" si="6"/>
        <v>1679.89</v>
      </c>
      <c r="AK37" s="9">
        <f t="shared" si="5"/>
        <v>23154.479999999996</v>
      </c>
      <c r="AL37" s="9">
        <f t="shared" si="17"/>
        <v>32841.850000000006</v>
      </c>
    </row>
    <row r="38" spans="2:38" x14ac:dyDescent="0.25">
      <c r="B38" s="15" t="s">
        <v>154</v>
      </c>
      <c r="C38" s="16" t="s">
        <v>155</v>
      </c>
      <c r="D38" s="15" t="s">
        <v>149</v>
      </c>
      <c r="E38" s="15" t="s">
        <v>156</v>
      </c>
      <c r="F38" s="16" t="s">
        <v>157</v>
      </c>
      <c r="G38" s="15" t="s">
        <v>158</v>
      </c>
      <c r="H38" s="15" t="s">
        <v>131</v>
      </c>
      <c r="I38" s="15" t="s">
        <v>72</v>
      </c>
      <c r="J38" s="19" t="s">
        <v>153</v>
      </c>
      <c r="K38" s="7">
        <v>42639</v>
      </c>
      <c r="L38" s="17">
        <v>57787.68</v>
      </c>
      <c r="M38" s="9">
        <f t="shared" si="13"/>
        <v>5778.768</v>
      </c>
      <c r="N38" s="9">
        <f t="shared" si="14"/>
        <v>52008.911999999997</v>
      </c>
      <c r="O38" s="9">
        <f t="shared" si="15"/>
        <v>5200.8912</v>
      </c>
      <c r="P38" s="20">
        <f>5200.89/360*94</f>
        <v>1358.0101666666669</v>
      </c>
      <c r="Q38" s="20">
        <v>1358.01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>
        <v>1358.01</v>
      </c>
      <c r="AF38" s="20">
        <v>5200.8900000000003</v>
      </c>
      <c r="AG38" s="20">
        <v>5200.8900000000003</v>
      </c>
      <c r="AH38" s="20">
        <v>5200.8900000000003</v>
      </c>
      <c r="AI38" s="20">
        <v>5200.8900000000003</v>
      </c>
      <c r="AJ38" s="9">
        <f t="shared" si="6"/>
        <v>1733.63</v>
      </c>
      <c r="AK38" s="9">
        <f t="shared" si="5"/>
        <v>23895.200000000001</v>
      </c>
      <c r="AL38" s="9">
        <f t="shared" si="17"/>
        <v>33892.479999999996</v>
      </c>
    </row>
    <row r="39" spans="2:38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2"/>
      <c r="L39" s="23"/>
      <c r="M39" s="24"/>
      <c r="N39" s="24"/>
      <c r="O39" s="24"/>
      <c r="P39" s="25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5"/>
      <c r="AF39" s="24"/>
      <c r="AG39" s="24"/>
      <c r="AH39" s="24"/>
      <c r="AI39" s="24"/>
      <c r="AJ39" s="24"/>
      <c r="AK39" s="24"/>
      <c r="AL39" s="24"/>
    </row>
    <row r="40" spans="2:38" x14ac:dyDescent="0.25">
      <c r="B40" s="21"/>
      <c r="C40" s="21"/>
      <c r="D40" s="21"/>
      <c r="E40" s="21"/>
      <c r="F40" s="21"/>
      <c r="G40" s="21"/>
      <c r="H40" s="21"/>
      <c r="I40" s="21"/>
      <c r="J40" s="21"/>
      <c r="K40" s="22"/>
      <c r="L40" s="23"/>
      <c r="M40" s="24"/>
      <c r="N40" s="24"/>
      <c r="O40" s="24"/>
      <c r="P40" s="25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5"/>
      <c r="AF40" s="24"/>
      <c r="AG40" s="24"/>
      <c r="AH40" s="24"/>
      <c r="AI40" s="24"/>
      <c r="AJ40" s="24"/>
      <c r="AK40" s="24"/>
      <c r="AL40" s="24"/>
    </row>
    <row r="41" spans="2:38" x14ac:dyDescent="0.25">
      <c r="B41" s="21"/>
      <c r="C41" s="21"/>
      <c r="D41" s="21"/>
      <c r="E41" s="21"/>
      <c r="F41" s="21"/>
      <c r="G41" s="21"/>
      <c r="H41" s="21"/>
      <c r="I41" s="21"/>
      <c r="J41" s="21"/>
      <c r="K41" s="22"/>
      <c r="L41" s="23"/>
      <c r="M41" s="24"/>
      <c r="N41" s="24"/>
      <c r="O41" s="24"/>
      <c r="P41" s="25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5"/>
      <c r="AF41" s="24"/>
      <c r="AG41" s="24"/>
      <c r="AH41" s="24"/>
      <c r="AI41" s="24"/>
      <c r="AJ41" s="24"/>
      <c r="AK41" s="24"/>
      <c r="AL41" s="24"/>
    </row>
    <row r="42" spans="2:38" x14ac:dyDescent="0.25">
      <c r="B42" s="21"/>
      <c r="C42" s="21"/>
      <c r="D42" s="21"/>
      <c r="E42" s="21"/>
      <c r="F42" s="21"/>
      <c r="G42" s="21"/>
      <c r="H42" s="21"/>
      <c r="I42" s="21"/>
      <c r="J42" s="21"/>
      <c r="K42" s="22"/>
      <c r="L42" s="23"/>
      <c r="M42" s="24"/>
      <c r="N42" s="24"/>
      <c r="O42" s="24"/>
      <c r="P42" s="25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5"/>
      <c r="AF42" s="24"/>
      <c r="AG42" s="24"/>
      <c r="AH42" s="24"/>
      <c r="AI42" s="24"/>
      <c r="AJ42" s="24"/>
      <c r="AK42" s="24"/>
      <c r="AL42" s="24"/>
    </row>
    <row r="43" spans="2:38" x14ac:dyDescent="0.25">
      <c r="B43" s="21"/>
      <c r="C43" s="21"/>
      <c r="D43" s="21"/>
      <c r="E43" s="21"/>
      <c r="F43" s="21"/>
      <c r="G43" s="21"/>
      <c r="H43" s="21"/>
      <c r="I43" s="21"/>
      <c r="J43" s="21"/>
      <c r="K43" s="22"/>
      <c r="L43" s="23"/>
      <c r="M43" s="24"/>
      <c r="N43" s="24"/>
      <c r="O43" s="24"/>
      <c r="P43" s="25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5"/>
      <c r="AF43" s="24"/>
      <c r="AG43" s="24"/>
      <c r="AH43" s="24"/>
      <c r="AI43" s="24"/>
      <c r="AJ43" s="24"/>
      <c r="AK43" s="24"/>
      <c r="AL43" s="24"/>
    </row>
    <row r="44" spans="2:38" x14ac:dyDescent="0.25">
      <c r="B44" s="21"/>
      <c r="C44" s="21"/>
      <c r="D44" s="21"/>
      <c r="E44" s="21"/>
      <c r="F44" s="21"/>
      <c r="G44" s="21"/>
      <c r="H44" s="21"/>
      <c r="I44" s="21"/>
      <c r="J44" s="21"/>
      <c r="K44" s="22"/>
      <c r="L44" s="23"/>
      <c r="M44" s="24"/>
      <c r="N44" s="24"/>
      <c r="O44" s="24"/>
      <c r="P44" s="25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5"/>
      <c r="AF44" s="24"/>
      <c r="AG44" s="24"/>
      <c r="AH44" s="24"/>
      <c r="AI44" s="24"/>
      <c r="AJ44" s="24"/>
      <c r="AK44" s="24"/>
      <c r="AL44" s="24"/>
    </row>
    <row r="45" spans="2:38" x14ac:dyDescent="0.25">
      <c r="B45" s="21"/>
      <c r="C45" s="21"/>
      <c r="D45" s="21"/>
      <c r="E45" s="21"/>
      <c r="F45" s="21"/>
      <c r="G45" s="21"/>
      <c r="H45" s="21"/>
      <c r="I45" s="21"/>
      <c r="J45" s="21"/>
      <c r="K45" s="22"/>
      <c r="L45" s="23"/>
      <c r="M45" s="24"/>
      <c r="N45" s="24"/>
      <c r="O45" s="24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4"/>
      <c r="AG45" s="24"/>
      <c r="AH45" s="24"/>
      <c r="AI45" s="24"/>
      <c r="AJ45" s="24"/>
      <c r="AK45" s="24"/>
      <c r="AL45" s="24"/>
    </row>
    <row r="46" spans="2:38" x14ac:dyDescent="0.25">
      <c r="B46" s="26" t="s">
        <v>0</v>
      </c>
      <c r="C46" s="26" t="s">
        <v>1</v>
      </c>
      <c r="D46" s="26" t="s">
        <v>2</v>
      </c>
      <c r="E46" s="26" t="s">
        <v>3</v>
      </c>
      <c r="F46" s="26" t="s">
        <v>4</v>
      </c>
      <c r="G46" s="26" t="s">
        <v>5</v>
      </c>
      <c r="H46" s="26" t="s">
        <v>6</v>
      </c>
      <c r="I46" s="26" t="s">
        <v>7</v>
      </c>
      <c r="J46" s="26" t="s">
        <v>8</v>
      </c>
      <c r="K46" s="26" t="s">
        <v>9</v>
      </c>
      <c r="L46" s="26" t="s">
        <v>10</v>
      </c>
      <c r="M46" s="26" t="s">
        <v>11</v>
      </c>
      <c r="N46" s="26" t="s">
        <v>12</v>
      </c>
      <c r="O46" s="26" t="s">
        <v>13</v>
      </c>
      <c r="P46" s="26" t="s">
        <v>14</v>
      </c>
      <c r="Q46" s="26" t="s">
        <v>15</v>
      </c>
      <c r="R46" s="26" t="s">
        <v>16</v>
      </c>
      <c r="S46" s="26" t="s">
        <v>17</v>
      </c>
      <c r="T46" s="26" t="s">
        <v>18</v>
      </c>
      <c r="U46" s="26" t="s">
        <v>19</v>
      </c>
      <c r="V46" s="26" t="s">
        <v>20</v>
      </c>
      <c r="W46" s="26" t="s">
        <v>21</v>
      </c>
      <c r="X46" s="26" t="s">
        <v>22</v>
      </c>
      <c r="Y46" s="26" t="s">
        <v>23</v>
      </c>
      <c r="Z46" s="26" t="s">
        <v>24</v>
      </c>
      <c r="AA46" s="26" t="s">
        <v>25</v>
      </c>
      <c r="AB46" s="26" t="s">
        <v>26</v>
      </c>
      <c r="AC46" s="26" t="s">
        <v>27</v>
      </c>
      <c r="AD46" s="26" t="s">
        <v>28</v>
      </c>
      <c r="AE46" s="26" t="s">
        <v>29</v>
      </c>
      <c r="AF46" s="26" t="s">
        <v>30</v>
      </c>
      <c r="AG46" s="26" t="s">
        <v>31</v>
      </c>
      <c r="AH46" s="26" t="s">
        <v>32</v>
      </c>
      <c r="AI46" s="26" t="s">
        <v>33</v>
      </c>
      <c r="AJ46" s="26" t="s">
        <v>326</v>
      </c>
      <c r="AK46" s="26" t="s">
        <v>34</v>
      </c>
      <c r="AL46" s="26" t="s">
        <v>35</v>
      </c>
    </row>
    <row r="47" spans="2:38" x14ac:dyDescent="0.25">
      <c r="B47" s="15" t="s">
        <v>159</v>
      </c>
      <c r="C47" s="15" t="s">
        <v>160</v>
      </c>
      <c r="D47" s="15" t="s">
        <v>149</v>
      </c>
      <c r="E47" s="15" t="s">
        <v>161</v>
      </c>
      <c r="F47" s="15" t="s">
        <v>162</v>
      </c>
      <c r="G47" s="15" t="s">
        <v>163</v>
      </c>
      <c r="H47" s="15" t="s">
        <v>71</v>
      </c>
      <c r="I47" s="15" t="s">
        <v>72</v>
      </c>
      <c r="J47" s="19" t="s">
        <v>153</v>
      </c>
      <c r="K47" s="7">
        <v>42639</v>
      </c>
      <c r="L47" s="17">
        <v>64736.03</v>
      </c>
      <c r="M47" s="9">
        <f t="shared" ref="M47:M55" si="18">+L47*0.1</f>
        <v>6473.6030000000001</v>
      </c>
      <c r="N47" s="9">
        <f t="shared" ref="N47:N56" si="19">+L47-M47</f>
        <v>58262.426999999996</v>
      </c>
      <c r="O47" s="9">
        <f t="shared" ref="O47:O56" si="20">+N47/10</f>
        <v>5826.2426999999998</v>
      </c>
      <c r="P47" s="9">
        <f>94*5826.24/360</f>
        <v>1521.2959999999998</v>
      </c>
      <c r="Q47" s="9">
        <v>1521.3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>
        <v>1521.3</v>
      </c>
      <c r="AF47" s="9">
        <v>5826.24</v>
      </c>
      <c r="AG47" s="9">
        <f t="shared" ref="AG47:AI47" si="21">+AF47/4*4</f>
        <v>5826.24</v>
      </c>
      <c r="AH47" s="9">
        <f t="shared" si="21"/>
        <v>5826.24</v>
      </c>
      <c r="AI47" s="9">
        <f t="shared" si="21"/>
        <v>5826.24</v>
      </c>
      <c r="AJ47" s="9">
        <f t="shared" ref="AJ47:AJ71" si="22">+AH47/3</f>
        <v>1942.08</v>
      </c>
      <c r="AK47" s="9">
        <f t="shared" ref="AK47:AK77" si="23">SUM(W47:AJ47)</f>
        <v>26768.339999999997</v>
      </c>
      <c r="AL47" s="9">
        <f t="shared" ref="AL47:AL56" si="24">+L47-AK47</f>
        <v>37967.69</v>
      </c>
    </row>
    <row r="48" spans="2:38" x14ac:dyDescent="0.25">
      <c r="B48" s="15" t="s">
        <v>164</v>
      </c>
      <c r="C48" s="15" t="s">
        <v>165</v>
      </c>
      <c r="D48" s="15" t="s">
        <v>149</v>
      </c>
      <c r="E48" s="15" t="s">
        <v>166</v>
      </c>
      <c r="F48" s="16" t="s">
        <v>167</v>
      </c>
      <c r="G48" s="15" t="s">
        <v>168</v>
      </c>
      <c r="H48" s="15" t="s">
        <v>112</v>
      </c>
      <c r="I48" s="15" t="s">
        <v>72</v>
      </c>
      <c r="J48" s="19" t="s">
        <v>153</v>
      </c>
      <c r="K48" s="7">
        <v>42639</v>
      </c>
      <c r="L48" s="17">
        <v>1129211.96</v>
      </c>
      <c r="M48" s="9">
        <f t="shared" si="18"/>
        <v>112921.196</v>
      </c>
      <c r="N48" s="9">
        <f t="shared" si="19"/>
        <v>1016290.764</v>
      </c>
      <c r="O48" s="9">
        <f t="shared" si="20"/>
        <v>101629.07639999999</v>
      </c>
      <c r="P48" s="9">
        <f>101629.08/360*94</f>
        <v>26536.482</v>
      </c>
      <c r="Q48" s="9">
        <v>26536.48</v>
      </c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>
        <v>26536.48</v>
      </c>
      <c r="AF48" s="9">
        <f>+O48</f>
        <v>101629.07639999999</v>
      </c>
      <c r="AG48" s="9">
        <v>101629.08</v>
      </c>
      <c r="AH48" s="9">
        <v>101629.08</v>
      </c>
      <c r="AI48" s="9">
        <v>101629.08</v>
      </c>
      <c r="AJ48" s="9">
        <f t="shared" si="22"/>
        <v>33876.36</v>
      </c>
      <c r="AK48" s="9">
        <f t="shared" si="23"/>
        <v>466929.15639999998</v>
      </c>
      <c r="AL48" s="9">
        <f t="shared" si="24"/>
        <v>662282.80359999998</v>
      </c>
    </row>
    <row r="49" spans="2:38" ht="18.75" x14ac:dyDescent="0.3">
      <c r="B49" s="10" t="s">
        <v>169</v>
      </c>
      <c r="C49" s="10" t="s">
        <v>170</v>
      </c>
      <c r="D49" s="10" t="s">
        <v>171</v>
      </c>
      <c r="E49" s="10" t="s">
        <v>172</v>
      </c>
      <c r="F49" s="10" t="s">
        <v>44</v>
      </c>
      <c r="G49" s="10" t="s">
        <v>44</v>
      </c>
      <c r="H49" s="10"/>
      <c r="I49" s="10"/>
      <c r="J49" s="10" t="s">
        <v>119</v>
      </c>
      <c r="K49" s="11">
        <v>42692</v>
      </c>
      <c r="L49" s="12">
        <v>158181.15</v>
      </c>
      <c r="M49" s="9">
        <f t="shared" si="18"/>
        <v>15818.115</v>
      </c>
      <c r="N49" s="9">
        <f t="shared" si="19"/>
        <v>142363.035</v>
      </c>
      <c r="O49" s="9">
        <f t="shared" si="20"/>
        <v>14236.3035</v>
      </c>
      <c r="P49" s="27"/>
      <c r="Q49" s="27"/>
      <c r="R49" s="28"/>
      <c r="S49" s="28"/>
      <c r="T49" s="28"/>
      <c r="U49" s="28"/>
      <c r="V49" s="28"/>
      <c r="W49" s="28"/>
      <c r="X49" s="28"/>
      <c r="Y49" s="28"/>
      <c r="Z49" s="28"/>
      <c r="AA49" s="5"/>
      <c r="AB49" s="5"/>
      <c r="AC49" s="5"/>
      <c r="AD49" s="5"/>
      <c r="AE49" s="5">
        <v>632.72</v>
      </c>
      <c r="AF49" s="5">
        <v>14236.3</v>
      </c>
      <c r="AG49" s="5">
        <v>14236.3</v>
      </c>
      <c r="AH49" s="5">
        <v>14236.3</v>
      </c>
      <c r="AI49" s="5">
        <v>14236.3</v>
      </c>
      <c r="AJ49" s="9">
        <f t="shared" si="22"/>
        <v>4745.4333333333334</v>
      </c>
      <c r="AK49" s="9">
        <f t="shared" si="23"/>
        <v>62323.353333333333</v>
      </c>
      <c r="AL49" s="12">
        <f t="shared" si="24"/>
        <v>95857.796666666662</v>
      </c>
    </row>
    <row r="50" spans="2:38" ht="18.75" x14ac:dyDescent="0.3">
      <c r="B50" s="10" t="s">
        <v>173</v>
      </c>
      <c r="C50" s="10" t="s">
        <v>170</v>
      </c>
      <c r="D50" s="10" t="s">
        <v>171</v>
      </c>
      <c r="E50" s="10" t="s">
        <v>172</v>
      </c>
      <c r="F50" s="10" t="s">
        <v>44</v>
      </c>
      <c r="G50" s="10" t="s">
        <v>44</v>
      </c>
      <c r="H50" s="10"/>
      <c r="I50" s="10"/>
      <c r="J50" s="10" t="s">
        <v>119</v>
      </c>
      <c r="K50" s="11">
        <v>42718</v>
      </c>
      <c r="L50" s="12">
        <v>102617.76</v>
      </c>
      <c r="M50" s="9">
        <f t="shared" si="18"/>
        <v>10261.776</v>
      </c>
      <c r="N50" s="9">
        <f t="shared" si="19"/>
        <v>92355.983999999997</v>
      </c>
      <c r="O50" s="9">
        <f t="shared" si="20"/>
        <v>9235.5983999999989</v>
      </c>
      <c r="P50" s="27"/>
      <c r="Q50" s="27"/>
      <c r="R50" s="28"/>
      <c r="S50" s="28"/>
      <c r="T50" s="28"/>
      <c r="U50" s="28"/>
      <c r="V50" s="28"/>
      <c r="W50" s="28"/>
      <c r="X50" s="28"/>
      <c r="Y50" s="28"/>
      <c r="Z50" s="28"/>
      <c r="AA50" s="5"/>
      <c r="AB50" s="5"/>
      <c r="AC50" s="5"/>
      <c r="AD50" s="5"/>
      <c r="AE50" s="5">
        <v>410.47</v>
      </c>
      <c r="AF50" s="5">
        <v>9235.6</v>
      </c>
      <c r="AG50" s="5">
        <v>9235.6</v>
      </c>
      <c r="AH50" s="5">
        <v>9235.6</v>
      </c>
      <c r="AI50" s="5">
        <v>9235.6</v>
      </c>
      <c r="AJ50" s="9">
        <f t="shared" si="22"/>
        <v>3078.5333333333333</v>
      </c>
      <c r="AK50" s="9">
        <f t="shared" si="23"/>
        <v>40431.403333333328</v>
      </c>
      <c r="AL50" s="12">
        <f t="shared" si="24"/>
        <v>62186.356666666667</v>
      </c>
    </row>
    <row r="51" spans="2:38" ht="18.75" x14ac:dyDescent="0.3">
      <c r="B51" s="10" t="s">
        <v>174</v>
      </c>
      <c r="C51" s="10" t="s">
        <v>170</v>
      </c>
      <c r="D51" s="10" t="s">
        <v>171</v>
      </c>
      <c r="E51" s="10" t="s">
        <v>172</v>
      </c>
      <c r="F51" s="10" t="s">
        <v>44</v>
      </c>
      <c r="G51" s="10" t="s">
        <v>44</v>
      </c>
      <c r="H51" s="10"/>
      <c r="I51" s="10"/>
      <c r="J51" s="10" t="s">
        <v>119</v>
      </c>
      <c r="K51" s="11">
        <v>42718</v>
      </c>
      <c r="L51" s="12">
        <v>152051.99</v>
      </c>
      <c r="M51" s="9">
        <f t="shared" si="18"/>
        <v>15205.199000000001</v>
      </c>
      <c r="N51" s="9">
        <f t="shared" si="19"/>
        <v>136846.791</v>
      </c>
      <c r="O51" s="9">
        <f t="shared" si="20"/>
        <v>13684.679099999999</v>
      </c>
      <c r="P51" s="27"/>
      <c r="Q51" s="27"/>
      <c r="R51" s="28"/>
      <c r="S51" s="28"/>
      <c r="T51" s="28"/>
      <c r="U51" s="28"/>
      <c r="V51" s="28"/>
      <c r="W51" s="28"/>
      <c r="X51" s="28"/>
      <c r="Y51" s="28"/>
      <c r="Z51" s="28"/>
      <c r="AA51" s="5"/>
      <c r="AB51" s="5"/>
      <c r="AC51" s="5"/>
      <c r="AD51" s="5"/>
      <c r="AE51" s="5">
        <v>608.21</v>
      </c>
      <c r="AF51" s="5">
        <v>13684.68</v>
      </c>
      <c r="AG51" s="5">
        <v>13684.68</v>
      </c>
      <c r="AH51" s="5">
        <v>13684.68</v>
      </c>
      <c r="AI51" s="5">
        <v>13684.68</v>
      </c>
      <c r="AJ51" s="9">
        <f t="shared" si="22"/>
        <v>4561.5600000000004</v>
      </c>
      <c r="AK51" s="9">
        <f t="shared" si="23"/>
        <v>59908.49</v>
      </c>
      <c r="AL51" s="12">
        <f t="shared" si="24"/>
        <v>92143.5</v>
      </c>
    </row>
    <row r="52" spans="2:38" x14ac:dyDescent="0.25">
      <c r="B52" s="10" t="s">
        <v>175</v>
      </c>
      <c r="C52" s="10" t="s">
        <v>170</v>
      </c>
      <c r="D52" s="10" t="s">
        <v>171</v>
      </c>
      <c r="E52" s="10" t="s">
        <v>172</v>
      </c>
      <c r="F52" s="10" t="s">
        <v>44</v>
      </c>
      <c r="G52" s="10" t="s">
        <v>44</v>
      </c>
      <c r="H52" s="10"/>
      <c r="I52" s="10"/>
      <c r="J52" s="10" t="s">
        <v>119</v>
      </c>
      <c r="K52" s="11">
        <v>42718</v>
      </c>
      <c r="L52" s="12">
        <v>86668.11</v>
      </c>
      <c r="M52" s="9">
        <f t="shared" si="18"/>
        <v>8666.8109999999997</v>
      </c>
      <c r="N52" s="9">
        <f t="shared" si="19"/>
        <v>78001.298999999999</v>
      </c>
      <c r="O52" s="9">
        <f t="shared" si="20"/>
        <v>7800.1298999999999</v>
      </c>
      <c r="P52" s="5"/>
      <c r="Q52" s="27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>
        <v>346.67</v>
      </c>
      <c r="AF52" s="5">
        <v>7800.13</v>
      </c>
      <c r="AG52" s="5">
        <v>7800.13</v>
      </c>
      <c r="AH52" s="5">
        <v>7800.13</v>
      </c>
      <c r="AI52" s="5">
        <v>7800.13</v>
      </c>
      <c r="AJ52" s="9">
        <f t="shared" si="22"/>
        <v>2600.0433333333335</v>
      </c>
      <c r="AK52" s="9">
        <f t="shared" si="23"/>
        <v>34147.233333333337</v>
      </c>
      <c r="AL52" s="12">
        <f t="shared" si="24"/>
        <v>52520.876666666663</v>
      </c>
    </row>
    <row r="53" spans="2:38" ht="15.75" x14ac:dyDescent="0.25">
      <c r="B53" s="10" t="s">
        <v>176</v>
      </c>
      <c r="C53" s="10" t="s">
        <v>170</v>
      </c>
      <c r="D53" s="10" t="s">
        <v>171</v>
      </c>
      <c r="E53" s="10" t="s">
        <v>172</v>
      </c>
      <c r="F53" s="10" t="s">
        <v>44</v>
      </c>
      <c r="G53" s="10" t="s">
        <v>44</v>
      </c>
      <c r="H53" s="10"/>
      <c r="I53" s="10"/>
      <c r="J53" s="10" t="s">
        <v>119</v>
      </c>
      <c r="K53" s="11">
        <v>42718</v>
      </c>
      <c r="L53" s="12">
        <v>170012.88</v>
      </c>
      <c r="M53" s="9">
        <f t="shared" si="18"/>
        <v>17001.288</v>
      </c>
      <c r="N53" s="9">
        <f t="shared" si="19"/>
        <v>153011.592</v>
      </c>
      <c r="O53" s="9">
        <f t="shared" si="20"/>
        <v>15301.1592</v>
      </c>
      <c r="P53" s="27"/>
      <c r="Q53" s="27"/>
      <c r="R53" s="29"/>
      <c r="S53" s="29"/>
      <c r="T53" s="29"/>
      <c r="U53" s="29"/>
      <c r="V53" s="29"/>
      <c r="W53" s="29"/>
      <c r="X53" s="29"/>
      <c r="Y53" s="29"/>
      <c r="Z53" s="29"/>
      <c r="AA53" s="5"/>
      <c r="AB53" s="5"/>
      <c r="AC53" s="5"/>
      <c r="AD53" s="5"/>
      <c r="AE53" s="5">
        <v>680.05</v>
      </c>
      <c r="AF53" s="5">
        <v>15301.16</v>
      </c>
      <c r="AG53" s="5">
        <v>15301.16</v>
      </c>
      <c r="AH53" s="5">
        <v>15301.16</v>
      </c>
      <c r="AI53" s="5">
        <v>15301.16</v>
      </c>
      <c r="AJ53" s="9">
        <f t="shared" si="22"/>
        <v>5100.3866666666663</v>
      </c>
      <c r="AK53" s="9">
        <f t="shared" si="23"/>
        <v>66985.076666666675</v>
      </c>
      <c r="AL53" s="12">
        <f t="shared" si="24"/>
        <v>103027.80333333333</v>
      </c>
    </row>
    <row r="54" spans="2:38" x14ac:dyDescent="0.25">
      <c r="B54" s="10" t="s">
        <v>177</v>
      </c>
      <c r="C54" s="10" t="s">
        <v>170</v>
      </c>
      <c r="D54" s="10" t="s">
        <v>171</v>
      </c>
      <c r="E54" s="10" t="s">
        <v>172</v>
      </c>
      <c r="F54" s="10" t="s">
        <v>44</v>
      </c>
      <c r="G54" s="10" t="s">
        <v>44</v>
      </c>
      <c r="H54" s="10"/>
      <c r="I54" s="10"/>
      <c r="J54" s="10" t="s">
        <v>119</v>
      </c>
      <c r="K54" s="11">
        <v>42718</v>
      </c>
      <c r="L54" s="12">
        <v>208777.97</v>
      </c>
      <c r="M54" s="9">
        <f t="shared" si="18"/>
        <v>20877.797000000002</v>
      </c>
      <c r="N54" s="9">
        <f t="shared" si="19"/>
        <v>187900.17300000001</v>
      </c>
      <c r="O54" s="9">
        <f t="shared" si="20"/>
        <v>18790.0173</v>
      </c>
      <c r="P54" s="30"/>
      <c r="Q54" s="30"/>
      <c r="R54" s="9"/>
      <c r="S54" s="9"/>
      <c r="T54" s="9"/>
      <c r="U54" s="9"/>
      <c r="V54" s="9"/>
      <c r="W54" s="9"/>
      <c r="X54" s="9"/>
      <c r="Y54" s="9"/>
      <c r="Z54" s="9"/>
      <c r="AA54" s="5"/>
      <c r="AB54" s="5"/>
      <c r="AC54" s="5"/>
      <c r="AD54" s="5"/>
      <c r="AE54" s="5">
        <v>835.11</v>
      </c>
      <c r="AF54" s="5">
        <v>18790.02</v>
      </c>
      <c r="AG54" s="5">
        <v>18790.02</v>
      </c>
      <c r="AH54" s="5">
        <v>18790.02</v>
      </c>
      <c r="AI54" s="5">
        <v>18790.02</v>
      </c>
      <c r="AJ54" s="9">
        <f t="shared" si="22"/>
        <v>6263.34</v>
      </c>
      <c r="AK54" s="9">
        <f t="shared" si="23"/>
        <v>82258.53</v>
      </c>
      <c r="AL54" s="12">
        <f t="shared" si="24"/>
        <v>126519.44</v>
      </c>
    </row>
    <row r="55" spans="2:38" ht="18.75" x14ac:dyDescent="0.3">
      <c r="B55" s="10" t="s">
        <v>178</v>
      </c>
      <c r="C55" s="10" t="s">
        <v>170</v>
      </c>
      <c r="D55" s="10" t="s">
        <v>171</v>
      </c>
      <c r="E55" s="10" t="s">
        <v>172</v>
      </c>
      <c r="F55" s="10" t="s">
        <v>44</v>
      </c>
      <c r="G55" s="10" t="s">
        <v>44</v>
      </c>
      <c r="H55" s="10"/>
      <c r="I55" s="10"/>
      <c r="J55" s="10" t="s">
        <v>119</v>
      </c>
      <c r="K55" s="31">
        <v>42718</v>
      </c>
      <c r="L55" s="12">
        <v>208777.97</v>
      </c>
      <c r="M55" s="9">
        <f t="shared" si="18"/>
        <v>20877.797000000002</v>
      </c>
      <c r="N55" s="9">
        <f t="shared" si="19"/>
        <v>187900.17300000001</v>
      </c>
      <c r="O55" s="9">
        <f t="shared" si="20"/>
        <v>18790.0173</v>
      </c>
      <c r="P55" s="27"/>
      <c r="Q55" s="27"/>
      <c r="R55" s="28"/>
      <c r="S55" s="28"/>
      <c r="T55" s="28"/>
      <c r="U55" s="28"/>
      <c r="V55" s="28"/>
      <c r="W55" s="28"/>
      <c r="X55" s="28"/>
      <c r="Y55" s="28"/>
      <c r="Z55" s="28"/>
      <c r="AA55" s="5"/>
      <c r="AB55" s="5"/>
      <c r="AC55" s="5"/>
      <c r="AD55" s="5"/>
      <c r="AE55" s="5">
        <v>835.11</v>
      </c>
      <c r="AF55" s="5">
        <v>18790.02</v>
      </c>
      <c r="AG55" s="5">
        <v>18790.02</v>
      </c>
      <c r="AH55" s="5">
        <v>18790.02</v>
      </c>
      <c r="AI55" s="5">
        <v>18790.02</v>
      </c>
      <c r="AJ55" s="9">
        <f t="shared" si="22"/>
        <v>6263.34</v>
      </c>
      <c r="AK55" s="9">
        <f t="shared" si="23"/>
        <v>82258.53</v>
      </c>
      <c r="AL55" s="12">
        <f t="shared" si="24"/>
        <v>126519.44</v>
      </c>
    </row>
    <row r="56" spans="2:38" x14ac:dyDescent="0.25">
      <c r="B56" s="19" t="s">
        <v>179</v>
      </c>
      <c r="C56" s="19" t="s">
        <v>180</v>
      </c>
      <c r="D56" s="15" t="s">
        <v>103</v>
      </c>
      <c r="E56" s="15" t="s">
        <v>104</v>
      </c>
      <c r="F56" s="16" t="s">
        <v>181</v>
      </c>
      <c r="G56" s="19"/>
      <c r="H56" s="19" t="s">
        <v>112</v>
      </c>
      <c r="I56" s="15" t="s">
        <v>72</v>
      </c>
      <c r="J56" s="19" t="s">
        <v>182</v>
      </c>
      <c r="K56" s="32">
        <v>42796</v>
      </c>
      <c r="L56" s="33">
        <v>34408.620000000003</v>
      </c>
      <c r="M56" s="9">
        <f>34408.62*0.1</f>
        <v>3440.8620000000005</v>
      </c>
      <c r="N56" s="9">
        <f t="shared" si="19"/>
        <v>30967.758000000002</v>
      </c>
      <c r="O56" s="9">
        <f t="shared" si="20"/>
        <v>3096.7758000000003</v>
      </c>
      <c r="P56" s="9">
        <f>+O56/360*298</f>
        <v>2563.4421900000007</v>
      </c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20"/>
      <c r="AE56" s="20"/>
      <c r="AF56" s="9">
        <v>2563.44</v>
      </c>
      <c r="AG56" s="9">
        <v>3096.78</v>
      </c>
      <c r="AH56" s="9">
        <v>3096.78</v>
      </c>
      <c r="AI56" s="9">
        <v>3096.78</v>
      </c>
      <c r="AJ56" s="9">
        <f t="shared" si="22"/>
        <v>1032.26</v>
      </c>
      <c r="AK56" s="9">
        <f t="shared" si="23"/>
        <v>12886.04</v>
      </c>
      <c r="AL56" s="9">
        <f t="shared" si="24"/>
        <v>21522.58</v>
      </c>
    </row>
    <row r="57" spans="2:38" x14ac:dyDescent="0.25">
      <c r="B57" s="10" t="s">
        <v>183</v>
      </c>
      <c r="C57" s="10" t="s">
        <v>184</v>
      </c>
      <c r="D57" s="34" t="s">
        <v>115</v>
      </c>
      <c r="E57" s="10" t="s">
        <v>185</v>
      </c>
      <c r="F57" s="10" t="s">
        <v>186</v>
      </c>
      <c r="G57" s="10" t="s">
        <v>187</v>
      </c>
      <c r="H57" s="10"/>
      <c r="I57" s="11"/>
      <c r="J57" s="10" t="s">
        <v>188</v>
      </c>
      <c r="K57" s="31">
        <v>42887</v>
      </c>
      <c r="L57" s="12">
        <v>49690</v>
      </c>
      <c r="M57" s="9">
        <f>+L57*0.1</f>
        <v>4969</v>
      </c>
      <c r="N57" s="9">
        <f>+L57-M57</f>
        <v>44721</v>
      </c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5">
        <v>2596.3000000000002</v>
      </c>
      <c r="AG57" s="5">
        <v>4472.1000000000004</v>
      </c>
      <c r="AH57" s="5">
        <v>4472.1000000000004</v>
      </c>
      <c r="AI57" s="5">
        <v>4472.1000000000004</v>
      </c>
      <c r="AJ57" s="9">
        <f t="shared" si="22"/>
        <v>1490.7</v>
      </c>
      <c r="AK57" s="9">
        <f t="shared" si="23"/>
        <v>17503.3</v>
      </c>
      <c r="AL57" s="12">
        <f>+L57-AK57</f>
        <v>32186.7</v>
      </c>
    </row>
    <row r="58" spans="2:38" x14ac:dyDescent="0.25">
      <c r="B58" s="10" t="s">
        <v>189</v>
      </c>
      <c r="C58" s="10" t="s">
        <v>190</v>
      </c>
      <c r="D58" s="10" t="s">
        <v>171</v>
      </c>
      <c r="E58" s="10" t="s">
        <v>191</v>
      </c>
      <c r="F58" s="10" t="s">
        <v>192</v>
      </c>
      <c r="G58" s="10" t="s">
        <v>44</v>
      </c>
      <c r="H58" s="10"/>
      <c r="I58" s="10"/>
      <c r="J58" s="10" t="s">
        <v>188</v>
      </c>
      <c r="K58" s="31">
        <v>43040</v>
      </c>
      <c r="L58" s="12">
        <v>497153.68</v>
      </c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5"/>
      <c r="AB58" s="5"/>
      <c r="AC58" s="5"/>
      <c r="AD58" s="5"/>
      <c r="AE58" s="5"/>
      <c r="AF58" s="5">
        <v>7333.02</v>
      </c>
      <c r="AG58" s="5">
        <v>44743.83</v>
      </c>
      <c r="AH58" s="5">
        <v>44743.83</v>
      </c>
      <c r="AI58" s="5">
        <v>44743.83</v>
      </c>
      <c r="AJ58" s="9">
        <f t="shared" si="22"/>
        <v>14914.61</v>
      </c>
      <c r="AK58" s="9">
        <f t="shared" si="23"/>
        <v>156479.12</v>
      </c>
      <c r="AL58" s="12">
        <f>+L58-AK58</f>
        <v>340674.56</v>
      </c>
    </row>
    <row r="59" spans="2:38" x14ac:dyDescent="0.25">
      <c r="B59" s="10" t="s">
        <v>193</v>
      </c>
      <c r="C59" s="10" t="s">
        <v>194</v>
      </c>
      <c r="D59" s="10" t="s">
        <v>171</v>
      </c>
      <c r="E59" s="10" t="s">
        <v>195</v>
      </c>
      <c r="F59" s="10" t="s">
        <v>196</v>
      </c>
      <c r="G59" s="10" t="s">
        <v>197</v>
      </c>
      <c r="H59" s="10"/>
      <c r="I59" s="10"/>
      <c r="J59" s="10" t="s">
        <v>188</v>
      </c>
      <c r="K59" s="31">
        <v>43087</v>
      </c>
      <c r="L59" s="12">
        <v>101290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5"/>
      <c r="AB59" s="5"/>
      <c r="AC59" s="5"/>
      <c r="AD59" s="5"/>
      <c r="AE59" s="5"/>
      <c r="AF59" s="5">
        <v>303.87</v>
      </c>
      <c r="AG59" s="5">
        <v>9116.1</v>
      </c>
      <c r="AH59" s="5">
        <v>9116.1</v>
      </c>
      <c r="AI59" s="5">
        <v>9116.1</v>
      </c>
      <c r="AJ59" s="9">
        <f t="shared" si="22"/>
        <v>3038.7000000000003</v>
      </c>
      <c r="AK59" s="9">
        <f t="shared" si="23"/>
        <v>30690.87</v>
      </c>
      <c r="AL59" s="12">
        <f>+L59-AK59</f>
        <v>70599.13</v>
      </c>
    </row>
    <row r="60" spans="2:38" x14ac:dyDescent="0.25">
      <c r="B60" s="10" t="s">
        <v>198</v>
      </c>
      <c r="C60" s="10" t="s">
        <v>194</v>
      </c>
      <c r="D60" s="10" t="s">
        <v>171</v>
      </c>
      <c r="E60" s="10" t="s">
        <v>195</v>
      </c>
      <c r="F60" s="10" t="s">
        <v>196</v>
      </c>
      <c r="G60" s="10" t="s">
        <v>199</v>
      </c>
      <c r="H60" s="10"/>
      <c r="I60" s="10"/>
      <c r="J60" s="10" t="s">
        <v>188</v>
      </c>
      <c r="K60" s="31">
        <v>43087</v>
      </c>
      <c r="L60" s="12">
        <v>101290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5"/>
      <c r="AB60" s="5"/>
      <c r="AC60" s="5"/>
      <c r="AD60" s="5"/>
      <c r="AE60" s="5"/>
      <c r="AF60" s="5">
        <v>303.87</v>
      </c>
      <c r="AG60" s="5">
        <v>9116.1</v>
      </c>
      <c r="AH60" s="5">
        <v>9116.1</v>
      </c>
      <c r="AI60" s="5">
        <v>9116.1</v>
      </c>
      <c r="AJ60" s="9">
        <f t="shared" si="22"/>
        <v>3038.7000000000003</v>
      </c>
      <c r="AK60" s="9">
        <f t="shared" si="23"/>
        <v>30690.87</v>
      </c>
      <c r="AL60" s="12">
        <f>+L60-AK60</f>
        <v>70599.13</v>
      </c>
    </row>
    <row r="61" spans="2:38" x14ac:dyDescent="0.25">
      <c r="B61" s="15" t="s">
        <v>200</v>
      </c>
      <c r="C61" s="35" t="s">
        <v>201</v>
      </c>
      <c r="D61" s="19" t="s">
        <v>115</v>
      </c>
      <c r="E61" s="15" t="s">
        <v>202</v>
      </c>
      <c r="F61" s="15" t="s">
        <v>203</v>
      </c>
      <c r="G61" s="10"/>
      <c r="H61" s="15" t="s">
        <v>204</v>
      </c>
      <c r="I61" s="15" t="s">
        <v>72</v>
      </c>
      <c r="J61" s="19" t="s">
        <v>188</v>
      </c>
      <c r="K61" s="32">
        <v>43132</v>
      </c>
      <c r="L61" s="36">
        <v>101792.52</v>
      </c>
      <c r="M61" s="9">
        <f t="shared" ref="M61:M71" si="25">+L61*0.1</f>
        <v>10179.252</v>
      </c>
      <c r="N61" s="9">
        <f t="shared" ref="N61:N71" si="26">+L61-M61</f>
        <v>91613.268000000011</v>
      </c>
      <c r="O61" s="9">
        <f t="shared" ref="O61:O71" si="27">+N61/10</f>
        <v>9161.3268000000007</v>
      </c>
      <c r="P61" s="9">
        <f>+O61/360*240</f>
        <v>6107.5512000000008</v>
      </c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>
        <v>6107.55</v>
      </c>
      <c r="AH61" s="9">
        <v>6107.55</v>
      </c>
      <c r="AI61" s="9">
        <v>6107.55</v>
      </c>
      <c r="AJ61" s="9">
        <f t="shared" si="22"/>
        <v>2035.8500000000001</v>
      </c>
      <c r="AK61" s="9">
        <f t="shared" si="23"/>
        <v>20358.5</v>
      </c>
      <c r="AL61" s="9">
        <f t="shared" ref="AL61:AL71" si="28">+L61-AK61</f>
        <v>81434.02</v>
      </c>
    </row>
    <row r="62" spans="2:38" x14ac:dyDescent="0.25">
      <c r="B62" s="15" t="s">
        <v>205</v>
      </c>
      <c r="C62" s="35" t="s">
        <v>201</v>
      </c>
      <c r="D62" s="19" t="s">
        <v>115</v>
      </c>
      <c r="E62" s="15" t="s">
        <v>202</v>
      </c>
      <c r="F62" s="15" t="s">
        <v>203</v>
      </c>
      <c r="G62" s="10"/>
      <c r="H62" s="15" t="s">
        <v>204</v>
      </c>
      <c r="I62" s="15" t="s">
        <v>72</v>
      </c>
      <c r="J62" s="19" t="s">
        <v>188</v>
      </c>
      <c r="K62" s="32">
        <v>43132</v>
      </c>
      <c r="L62" s="36">
        <v>101792.52</v>
      </c>
      <c r="M62" s="9">
        <f t="shared" si="25"/>
        <v>10179.252</v>
      </c>
      <c r="N62" s="9">
        <f t="shared" si="26"/>
        <v>91613.268000000011</v>
      </c>
      <c r="O62" s="9">
        <f t="shared" si="27"/>
        <v>9161.3268000000007</v>
      </c>
      <c r="P62" s="9">
        <f>+O62/360*240</f>
        <v>6107.5512000000008</v>
      </c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>
        <v>6107.55</v>
      </c>
      <c r="AH62" s="9">
        <v>6107.55</v>
      </c>
      <c r="AI62" s="9">
        <v>6107.55</v>
      </c>
      <c r="AJ62" s="9">
        <f t="shared" si="22"/>
        <v>2035.8500000000001</v>
      </c>
      <c r="AK62" s="9">
        <f t="shared" si="23"/>
        <v>20358.5</v>
      </c>
      <c r="AL62" s="9">
        <f t="shared" si="28"/>
        <v>81434.02</v>
      </c>
    </row>
    <row r="63" spans="2:38" x14ac:dyDescent="0.25">
      <c r="B63" s="15" t="s">
        <v>206</v>
      </c>
      <c r="C63" s="15" t="s">
        <v>207</v>
      </c>
      <c r="D63" s="15"/>
      <c r="E63" s="15" t="s">
        <v>208</v>
      </c>
      <c r="F63" s="15" t="s">
        <v>209</v>
      </c>
      <c r="G63" s="10"/>
      <c r="H63" s="15" t="s">
        <v>71</v>
      </c>
      <c r="I63" s="15" t="s">
        <v>72</v>
      </c>
      <c r="J63" s="19" t="s">
        <v>210</v>
      </c>
      <c r="K63" s="32">
        <v>43160</v>
      </c>
      <c r="L63" s="36">
        <v>87575.67</v>
      </c>
      <c r="M63" s="9">
        <f t="shared" si="25"/>
        <v>8757.5670000000009</v>
      </c>
      <c r="N63" s="9">
        <f t="shared" si="26"/>
        <v>78818.103000000003</v>
      </c>
      <c r="O63" s="9">
        <f t="shared" si="27"/>
        <v>7881.8103000000001</v>
      </c>
      <c r="P63" s="9">
        <f>+O63/360*240</f>
        <v>5254.5402000000004</v>
      </c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>
        <v>5254.54</v>
      </c>
      <c r="AH63" s="9">
        <v>5254.54</v>
      </c>
      <c r="AI63" s="9">
        <v>5254.54</v>
      </c>
      <c r="AJ63" s="9">
        <f t="shared" si="22"/>
        <v>1751.5133333333333</v>
      </c>
      <c r="AK63" s="9">
        <f t="shared" si="23"/>
        <v>17515.133333333331</v>
      </c>
      <c r="AL63" s="9">
        <f t="shared" si="28"/>
        <v>70060.536666666667</v>
      </c>
    </row>
    <row r="64" spans="2:38" x14ac:dyDescent="0.25">
      <c r="B64" s="10" t="s">
        <v>211</v>
      </c>
      <c r="C64" s="10" t="s">
        <v>37</v>
      </c>
      <c r="D64" s="15"/>
      <c r="E64" s="10"/>
      <c r="F64" s="10"/>
      <c r="G64" s="10"/>
      <c r="H64" s="10" t="s">
        <v>71</v>
      </c>
      <c r="I64" s="10" t="s">
        <v>72</v>
      </c>
      <c r="J64" s="19"/>
      <c r="K64" s="31">
        <v>43262</v>
      </c>
      <c r="L64" s="12">
        <v>81034</v>
      </c>
      <c r="M64" s="9">
        <f t="shared" si="25"/>
        <v>8103.4000000000005</v>
      </c>
      <c r="N64" s="9">
        <f t="shared" si="26"/>
        <v>72930.600000000006</v>
      </c>
      <c r="O64" s="9">
        <f t="shared" si="27"/>
        <v>7293.06</v>
      </c>
      <c r="P64" s="9">
        <f>+O64/360*110</f>
        <v>2228.4349999999999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>
        <v>2228.44</v>
      </c>
      <c r="AH64" s="9">
        <v>7293.06</v>
      </c>
      <c r="AI64" s="9">
        <v>7293.06</v>
      </c>
      <c r="AJ64" s="9">
        <f t="shared" si="22"/>
        <v>2431.02</v>
      </c>
      <c r="AK64" s="9">
        <f t="shared" si="23"/>
        <v>19245.580000000002</v>
      </c>
      <c r="AL64" s="12">
        <f t="shared" si="28"/>
        <v>61788.42</v>
      </c>
    </row>
    <row r="65" spans="2:38" x14ac:dyDescent="0.25">
      <c r="B65" s="10" t="s">
        <v>212</v>
      </c>
      <c r="C65" s="10" t="s">
        <v>213</v>
      </c>
      <c r="D65" s="15"/>
      <c r="E65" s="10"/>
      <c r="F65" s="10"/>
      <c r="G65" s="10"/>
      <c r="H65" s="10" t="s">
        <v>71</v>
      </c>
      <c r="I65" s="10" t="s">
        <v>72</v>
      </c>
      <c r="J65" s="19"/>
      <c r="K65" s="31">
        <v>43262</v>
      </c>
      <c r="L65" s="12">
        <v>2451546.67</v>
      </c>
      <c r="M65" s="9">
        <f t="shared" si="25"/>
        <v>245154.66700000002</v>
      </c>
      <c r="N65" s="9">
        <f t="shared" si="26"/>
        <v>2206392.003</v>
      </c>
      <c r="O65" s="9">
        <f t="shared" si="27"/>
        <v>220639.2003</v>
      </c>
      <c r="P65" s="9">
        <f t="shared" ref="P65:P70" si="29">+O65/360*110</f>
        <v>67417.533425000001</v>
      </c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>
        <v>67417.53</v>
      </c>
      <c r="AH65" s="9">
        <v>220639.2</v>
      </c>
      <c r="AI65" s="9">
        <v>220639.2</v>
      </c>
      <c r="AJ65" s="9">
        <f t="shared" si="22"/>
        <v>73546.400000000009</v>
      </c>
      <c r="AK65" s="9">
        <f t="shared" si="23"/>
        <v>582242.32999999996</v>
      </c>
      <c r="AL65" s="12">
        <f t="shared" si="28"/>
        <v>1869304.3399999999</v>
      </c>
    </row>
    <row r="66" spans="2:38" x14ac:dyDescent="0.25">
      <c r="B66" s="10" t="s">
        <v>214</v>
      </c>
      <c r="C66" s="10" t="s">
        <v>213</v>
      </c>
      <c r="D66" s="15"/>
      <c r="E66" s="10"/>
      <c r="F66" s="10"/>
      <c r="G66" s="10"/>
      <c r="H66" s="10" t="s">
        <v>71</v>
      </c>
      <c r="I66" s="10" t="s">
        <v>72</v>
      </c>
      <c r="J66" s="19"/>
      <c r="K66" s="31">
        <v>43262</v>
      </c>
      <c r="L66" s="12">
        <v>2451546.67</v>
      </c>
      <c r="M66" s="9">
        <f t="shared" si="25"/>
        <v>245154.66700000002</v>
      </c>
      <c r="N66" s="9">
        <f t="shared" si="26"/>
        <v>2206392.003</v>
      </c>
      <c r="O66" s="9">
        <f t="shared" si="27"/>
        <v>220639.2003</v>
      </c>
      <c r="P66" s="9">
        <f t="shared" si="29"/>
        <v>67417.533425000001</v>
      </c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>
        <v>67417.53</v>
      </c>
      <c r="AH66" s="9">
        <v>220639.2</v>
      </c>
      <c r="AI66" s="9">
        <v>220639.2</v>
      </c>
      <c r="AJ66" s="9">
        <f t="shared" si="22"/>
        <v>73546.400000000009</v>
      </c>
      <c r="AK66" s="9">
        <f t="shared" si="23"/>
        <v>582242.32999999996</v>
      </c>
      <c r="AL66" s="12">
        <f t="shared" si="28"/>
        <v>1869304.3399999999</v>
      </c>
    </row>
    <row r="67" spans="2:38" x14ac:dyDescent="0.25">
      <c r="B67" s="10" t="s">
        <v>215</v>
      </c>
      <c r="C67" s="10" t="s">
        <v>160</v>
      </c>
      <c r="D67" s="15"/>
      <c r="E67" s="10"/>
      <c r="F67" s="10"/>
      <c r="G67" s="10"/>
      <c r="H67" s="10" t="s">
        <v>71</v>
      </c>
      <c r="I67" s="10" t="s">
        <v>72</v>
      </c>
      <c r="J67" s="19"/>
      <c r="K67" s="31">
        <v>43262</v>
      </c>
      <c r="L67" s="12">
        <v>32500</v>
      </c>
      <c r="M67" s="9">
        <f t="shared" si="25"/>
        <v>3250</v>
      </c>
      <c r="N67" s="9">
        <f t="shared" si="26"/>
        <v>29250</v>
      </c>
      <c r="O67" s="9">
        <f t="shared" si="27"/>
        <v>2925</v>
      </c>
      <c r="P67" s="9">
        <f t="shared" si="29"/>
        <v>893.75</v>
      </c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>
        <v>893.75</v>
      </c>
      <c r="AH67" s="9">
        <v>2925</v>
      </c>
      <c r="AI67" s="9">
        <v>2925</v>
      </c>
      <c r="AJ67" s="9">
        <f t="shared" si="22"/>
        <v>975</v>
      </c>
      <c r="AK67" s="9">
        <f t="shared" si="23"/>
        <v>7718.75</v>
      </c>
      <c r="AL67" s="12">
        <f t="shared" si="28"/>
        <v>24781.25</v>
      </c>
    </row>
    <row r="68" spans="2:38" x14ac:dyDescent="0.25">
      <c r="B68" s="10" t="s">
        <v>216</v>
      </c>
      <c r="C68" s="10" t="s">
        <v>217</v>
      </c>
      <c r="D68" s="15"/>
      <c r="E68" s="10"/>
      <c r="F68" s="10"/>
      <c r="G68" s="10"/>
      <c r="H68" s="10" t="s">
        <v>71</v>
      </c>
      <c r="I68" s="10" t="s">
        <v>72</v>
      </c>
      <c r="J68" s="19"/>
      <c r="K68" s="31">
        <v>43262</v>
      </c>
      <c r="L68" s="12">
        <v>507782.45</v>
      </c>
      <c r="M68" s="9">
        <f t="shared" si="25"/>
        <v>50778.245000000003</v>
      </c>
      <c r="N68" s="9">
        <f t="shared" si="26"/>
        <v>457004.20500000002</v>
      </c>
      <c r="O68" s="9">
        <f t="shared" si="27"/>
        <v>45700.4205</v>
      </c>
      <c r="P68" s="9">
        <f t="shared" si="29"/>
        <v>13964.017374999999</v>
      </c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>
        <v>13964.02</v>
      </c>
      <c r="AH68" s="9">
        <v>45700.42</v>
      </c>
      <c r="AI68" s="9">
        <v>45700.42</v>
      </c>
      <c r="AJ68" s="9">
        <f t="shared" si="22"/>
        <v>15233.473333333333</v>
      </c>
      <c r="AK68" s="9">
        <f t="shared" si="23"/>
        <v>120598.33333333333</v>
      </c>
      <c r="AL68" s="12">
        <f t="shared" si="28"/>
        <v>387184.1166666667</v>
      </c>
    </row>
    <row r="69" spans="2:38" x14ac:dyDescent="0.25">
      <c r="B69" s="10" t="s">
        <v>218</v>
      </c>
      <c r="C69" s="10" t="s">
        <v>219</v>
      </c>
      <c r="D69" s="15"/>
      <c r="E69" s="10"/>
      <c r="F69" s="10"/>
      <c r="G69" s="10"/>
      <c r="H69" s="10" t="s">
        <v>71</v>
      </c>
      <c r="I69" s="10" t="s">
        <v>72</v>
      </c>
      <c r="J69" s="19"/>
      <c r="K69" s="31">
        <v>43262</v>
      </c>
      <c r="L69" s="12">
        <v>126840.68</v>
      </c>
      <c r="M69" s="9">
        <f t="shared" si="25"/>
        <v>12684.067999999999</v>
      </c>
      <c r="N69" s="9">
        <f t="shared" si="26"/>
        <v>114156.61199999999</v>
      </c>
      <c r="O69" s="9">
        <f t="shared" si="27"/>
        <v>11415.661199999999</v>
      </c>
      <c r="P69" s="9">
        <f t="shared" si="29"/>
        <v>3488.1187</v>
      </c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>
        <v>3488.12</v>
      </c>
      <c r="AH69" s="9">
        <v>11415.66</v>
      </c>
      <c r="AI69" s="9">
        <v>11415.66</v>
      </c>
      <c r="AJ69" s="9">
        <f t="shared" si="22"/>
        <v>3805.22</v>
      </c>
      <c r="AK69" s="9">
        <f t="shared" si="23"/>
        <v>30124.66</v>
      </c>
      <c r="AL69" s="12">
        <f t="shared" si="28"/>
        <v>96716.01999999999</v>
      </c>
    </row>
    <row r="70" spans="2:38" x14ac:dyDescent="0.25">
      <c r="B70" s="10" t="s">
        <v>220</v>
      </c>
      <c r="C70" s="10" t="s">
        <v>221</v>
      </c>
      <c r="D70" s="15"/>
      <c r="E70" s="10"/>
      <c r="F70" s="10"/>
      <c r="G70" s="10"/>
      <c r="H70" s="10" t="s">
        <v>71</v>
      </c>
      <c r="I70" s="10" t="s">
        <v>72</v>
      </c>
      <c r="J70" s="19"/>
      <c r="K70" s="31">
        <v>43262</v>
      </c>
      <c r="L70" s="12">
        <v>967893.95</v>
      </c>
      <c r="M70" s="9">
        <f t="shared" si="25"/>
        <v>96789.395000000004</v>
      </c>
      <c r="N70" s="9">
        <f t="shared" si="26"/>
        <v>871104.55499999993</v>
      </c>
      <c r="O70" s="9">
        <f t="shared" si="27"/>
        <v>87110.455499999996</v>
      </c>
      <c r="P70" s="9">
        <f t="shared" si="29"/>
        <v>26617.083624999996</v>
      </c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>
        <v>26617.08</v>
      </c>
      <c r="AH70" s="9">
        <v>87110.46</v>
      </c>
      <c r="AI70" s="9">
        <v>87110.46</v>
      </c>
      <c r="AJ70" s="9">
        <f t="shared" si="22"/>
        <v>29036.820000000003</v>
      </c>
      <c r="AK70" s="9">
        <f t="shared" si="23"/>
        <v>229874.82</v>
      </c>
      <c r="AL70" s="12">
        <f t="shared" si="28"/>
        <v>738019.12999999989</v>
      </c>
    </row>
    <row r="71" spans="2:38" x14ac:dyDescent="0.25">
      <c r="B71" s="10" t="s">
        <v>222</v>
      </c>
      <c r="C71" s="10" t="s">
        <v>223</v>
      </c>
      <c r="D71" s="15"/>
      <c r="E71" s="10" t="s">
        <v>224</v>
      </c>
      <c r="F71" s="10" t="s">
        <v>225</v>
      </c>
      <c r="G71" s="10" t="s">
        <v>226</v>
      </c>
      <c r="H71" s="10" t="s">
        <v>71</v>
      </c>
      <c r="I71" s="10" t="s">
        <v>72</v>
      </c>
      <c r="J71" s="19"/>
      <c r="K71" s="31">
        <v>43368</v>
      </c>
      <c r="L71" s="12">
        <v>31550</v>
      </c>
      <c r="M71" s="9">
        <f t="shared" si="25"/>
        <v>3155</v>
      </c>
      <c r="N71" s="9">
        <f t="shared" si="26"/>
        <v>28395</v>
      </c>
      <c r="O71" s="9">
        <f t="shared" si="27"/>
        <v>2839.5</v>
      </c>
      <c r="P71" s="9">
        <f>2839.5/365*95</f>
        <v>739.04794520547944</v>
      </c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>
        <v>739.05</v>
      </c>
      <c r="AH71" s="9">
        <v>2839.5</v>
      </c>
      <c r="AI71" s="9">
        <v>2839.5</v>
      </c>
      <c r="AJ71" s="9">
        <f t="shared" si="22"/>
        <v>946.5</v>
      </c>
      <c r="AK71" s="9">
        <f t="shared" si="23"/>
        <v>7364.55</v>
      </c>
      <c r="AL71" s="12">
        <f t="shared" si="28"/>
        <v>24185.45</v>
      </c>
    </row>
    <row r="72" spans="2:38" ht="18.75" x14ac:dyDescent="0.3">
      <c r="B72" s="10" t="s">
        <v>227</v>
      </c>
      <c r="C72" s="10" t="s">
        <v>228</v>
      </c>
      <c r="D72" s="10" t="s">
        <v>96</v>
      </c>
      <c r="E72" s="10" t="s">
        <v>229</v>
      </c>
      <c r="F72" s="10" t="s">
        <v>230</v>
      </c>
      <c r="G72" s="10" t="s">
        <v>231</v>
      </c>
      <c r="H72" s="10" t="s">
        <v>71</v>
      </c>
      <c r="I72" s="10" t="s">
        <v>72</v>
      </c>
      <c r="J72" s="10" t="s">
        <v>232</v>
      </c>
      <c r="K72" s="31">
        <v>43613</v>
      </c>
      <c r="L72" s="12">
        <v>130000</v>
      </c>
      <c r="M72" s="9">
        <f>+L72*0.1</f>
        <v>13000</v>
      </c>
      <c r="N72" s="9">
        <f>+L72-M72</f>
        <v>117000</v>
      </c>
      <c r="O72" s="9">
        <f>+N72/10</f>
        <v>11700</v>
      </c>
      <c r="P72" s="27"/>
      <c r="Q72" s="27"/>
      <c r="R72" s="28"/>
      <c r="S72" s="3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38">
        <v>6890</v>
      </c>
      <c r="AI72" s="9">
        <v>11700</v>
      </c>
      <c r="AJ72" s="9">
        <f>+O72/3</f>
        <v>3900</v>
      </c>
      <c r="AK72" s="9">
        <f t="shared" si="23"/>
        <v>22490</v>
      </c>
      <c r="AL72" s="12">
        <f>+L72-AK72</f>
        <v>107510</v>
      </c>
    </row>
    <row r="73" spans="2:38" ht="18.75" x14ac:dyDescent="0.3">
      <c r="B73" s="10" t="s">
        <v>233</v>
      </c>
      <c r="C73" s="10" t="s">
        <v>234</v>
      </c>
      <c r="D73" s="10" t="s">
        <v>235</v>
      </c>
      <c r="E73" s="10" t="s">
        <v>68</v>
      </c>
      <c r="F73" s="10" t="s">
        <v>236</v>
      </c>
      <c r="G73" s="10" t="s">
        <v>237</v>
      </c>
      <c r="H73" s="10" t="s">
        <v>71</v>
      </c>
      <c r="I73" s="10" t="s">
        <v>72</v>
      </c>
      <c r="J73" s="10" t="s">
        <v>238</v>
      </c>
      <c r="K73" s="31">
        <v>43621</v>
      </c>
      <c r="L73" s="12">
        <v>36075.25</v>
      </c>
      <c r="M73" s="9">
        <f>+L73*0.1</f>
        <v>3607.5250000000001</v>
      </c>
      <c r="N73" s="9">
        <f>+L73-M73</f>
        <v>32467.724999999999</v>
      </c>
      <c r="O73" s="9">
        <f>+N73/10</f>
        <v>3246.7725</v>
      </c>
      <c r="P73" s="27"/>
      <c r="Q73" s="27"/>
      <c r="R73" s="27"/>
      <c r="S73" s="3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30">
        <v>2146.48</v>
      </c>
      <c r="AI73" s="9">
        <v>3246.77</v>
      </c>
      <c r="AJ73" s="9">
        <f t="shared" ref="AJ73:AJ77" si="30">+O73/3</f>
        <v>1082.2574999999999</v>
      </c>
      <c r="AK73" s="9">
        <f t="shared" si="23"/>
        <v>6475.5074999999997</v>
      </c>
      <c r="AL73" s="12">
        <f>+L73-AK73</f>
        <v>29599.7425</v>
      </c>
    </row>
    <row r="74" spans="2:38" ht="18.75" x14ac:dyDescent="0.3">
      <c r="B74" s="10" t="s">
        <v>239</v>
      </c>
      <c r="C74" s="10" t="s">
        <v>234</v>
      </c>
      <c r="D74" s="10" t="s">
        <v>235</v>
      </c>
      <c r="E74" s="10" t="s">
        <v>68</v>
      </c>
      <c r="F74" s="10" t="s">
        <v>236</v>
      </c>
      <c r="G74" s="10" t="s">
        <v>240</v>
      </c>
      <c r="H74" s="10" t="s">
        <v>71</v>
      </c>
      <c r="I74" s="10" t="s">
        <v>72</v>
      </c>
      <c r="J74" s="10" t="s">
        <v>238</v>
      </c>
      <c r="K74" s="31">
        <v>43621</v>
      </c>
      <c r="L74" s="12">
        <v>36075.25</v>
      </c>
      <c r="M74" s="9">
        <f>+L74*0.1</f>
        <v>3607.5250000000001</v>
      </c>
      <c r="N74" s="9">
        <f>+L74-M74</f>
        <v>32467.724999999999</v>
      </c>
      <c r="O74" s="9">
        <f>+N74/10</f>
        <v>3246.7725</v>
      </c>
      <c r="P74" s="27"/>
      <c r="Q74" s="27"/>
      <c r="R74" s="27"/>
      <c r="S74" s="37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38">
        <v>2146.48</v>
      </c>
      <c r="AI74" s="9">
        <v>3246.77</v>
      </c>
      <c r="AJ74" s="9">
        <f t="shared" si="30"/>
        <v>1082.2574999999999</v>
      </c>
      <c r="AK74" s="9">
        <f t="shared" si="23"/>
        <v>6475.5074999999997</v>
      </c>
      <c r="AL74" s="12">
        <f>+L74-AK74</f>
        <v>29599.7425</v>
      </c>
    </row>
    <row r="75" spans="2:38" ht="18.75" x14ac:dyDescent="0.3">
      <c r="B75" s="10" t="s">
        <v>241</v>
      </c>
      <c r="C75" s="10" t="s">
        <v>242</v>
      </c>
      <c r="D75" s="10" t="s">
        <v>96</v>
      </c>
      <c r="E75" s="10" t="s">
        <v>243</v>
      </c>
      <c r="F75" s="10" t="s">
        <v>244</v>
      </c>
      <c r="G75" s="10" t="s">
        <v>245</v>
      </c>
      <c r="H75" s="10" t="s">
        <v>112</v>
      </c>
      <c r="I75" s="10" t="s">
        <v>72</v>
      </c>
      <c r="J75" s="10" t="s">
        <v>232</v>
      </c>
      <c r="K75" s="31">
        <v>43769</v>
      </c>
      <c r="L75" s="12">
        <v>69000</v>
      </c>
      <c r="M75" s="9">
        <f t="shared" ref="M75:M76" si="31">+L75*0.1</f>
        <v>6900</v>
      </c>
      <c r="N75" s="9">
        <f>+L75-M75</f>
        <v>62100</v>
      </c>
      <c r="O75" s="9">
        <f>+N75/10</f>
        <v>6210</v>
      </c>
      <c r="P75" s="5"/>
      <c r="Q75" s="27"/>
      <c r="R75" s="5"/>
      <c r="S75" s="37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30">
        <v>5175</v>
      </c>
      <c r="AI75" s="9">
        <v>6210</v>
      </c>
      <c r="AJ75" s="9">
        <f t="shared" si="30"/>
        <v>2070</v>
      </c>
      <c r="AK75" s="9">
        <f t="shared" si="23"/>
        <v>13455</v>
      </c>
      <c r="AL75" s="12">
        <f>+L75-AK75</f>
        <v>55545</v>
      </c>
    </row>
    <row r="76" spans="2:38" ht="18.75" x14ac:dyDescent="0.3">
      <c r="B76" s="10" t="s">
        <v>246</v>
      </c>
      <c r="C76" s="10" t="s">
        <v>247</v>
      </c>
      <c r="D76" s="10" t="s">
        <v>96</v>
      </c>
      <c r="E76" s="10" t="s">
        <v>248</v>
      </c>
      <c r="F76" s="10" t="s">
        <v>249</v>
      </c>
      <c r="G76" s="10"/>
      <c r="H76" s="10" t="s">
        <v>71</v>
      </c>
      <c r="I76" s="10" t="s">
        <v>72</v>
      </c>
      <c r="J76" s="10" t="s">
        <v>232</v>
      </c>
      <c r="K76" s="31">
        <v>43790</v>
      </c>
      <c r="L76" s="12">
        <v>32525.3</v>
      </c>
      <c r="M76" s="9">
        <f t="shared" si="31"/>
        <v>3252.53</v>
      </c>
      <c r="N76" s="9">
        <f t="shared" ref="N76" si="32">+L76-M76</f>
        <v>29272.77</v>
      </c>
      <c r="O76" s="9">
        <f t="shared" ref="O76" si="33">+N76/10</f>
        <v>2927.277</v>
      </c>
      <c r="P76" s="5"/>
      <c r="Q76" s="27"/>
      <c r="R76" s="5"/>
      <c r="S76" s="37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30">
        <v>2602.0300000000002</v>
      </c>
      <c r="AI76" s="9">
        <v>2927.28</v>
      </c>
      <c r="AJ76" s="9">
        <f t="shared" si="30"/>
        <v>975.75900000000001</v>
      </c>
      <c r="AK76" s="9">
        <f t="shared" si="23"/>
        <v>6505.0690000000004</v>
      </c>
      <c r="AL76" s="12">
        <f t="shared" ref="AL76" si="34">+L76-AK76</f>
        <v>26020.231</v>
      </c>
    </row>
    <row r="77" spans="2:38" x14ac:dyDescent="0.25">
      <c r="B77" s="10" t="s">
        <v>250</v>
      </c>
      <c r="C77" s="10" t="s">
        <v>251</v>
      </c>
      <c r="D77" s="10" t="s">
        <v>96</v>
      </c>
      <c r="E77" s="10" t="s">
        <v>252</v>
      </c>
      <c r="F77" s="10" t="s">
        <v>253</v>
      </c>
      <c r="G77" s="10"/>
      <c r="H77" s="10" t="s">
        <v>71</v>
      </c>
      <c r="I77" s="10" t="s">
        <v>72</v>
      </c>
      <c r="J77" s="10" t="s">
        <v>232</v>
      </c>
      <c r="K77" s="31">
        <v>43797</v>
      </c>
      <c r="L77" s="12">
        <v>26693</v>
      </c>
      <c r="M77" s="9">
        <f>+L77*0.1</f>
        <v>2669.3</v>
      </c>
      <c r="N77" s="9">
        <f>+L77-M77</f>
        <v>24023.7</v>
      </c>
      <c r="O77" s="9">
        <f>+N77/10</f>
        <v>2402.37</v>
      </c>
      <c r="P77" s="30"/>
      <c r="Q77" s="30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30">
        <v>213.54</v>
      </c>
      <c r="AI77" s="9">
        <f>+O77/4*2</f>
        <v>1201.1849999999999</v>
      </c>
      <c r="AJ77" s="9">
        <f t="shared" si="30"/>
        <v>800.79</v>
      </c>
      <c r="AK77" s="9">
        <f t="shared" si="23"/>
        <v>2215.5149999999999</v>
      </c>
      <c r="AL77" s="12">
        <f>+L77-AK77</f>
        <v>24477.485000000001</v>
      </c>
    </row>
    <row r="89" spans="2:38" x14ac:dyDescent="0.25">
      <c r="B89" s="1" t="s">
        <v>0</v>
      </c>
      <c r="C89" s="1" t="s">
        <v>1</v>
      </c>
      <c r="D89" s="1" t="s">
        <v>2</v>
      </c>
      <c r="E89" s="1" t="s">
        <v>3</v>
      </c>
      <c r="F89" s="1" t="s">
        <v>4</v>
      </c>
      <c r="G89" s="1" t="s">
        <v>5</v>
      </c>
      <c r="H89" s="1" t="s">
        <v>6</v>
      </c>
      <c r="I89" s="1" t="s">
        <v>7</v>
      </c>
      <c r="J89" s="1" t="s">
        <v>8</v>
      </c>
      <c r="K89" s="1" t="s">
        <v>9</v>
      </c>
      <c r="L89" s="1" t="s">
        <v>10</v>
      </c>
      <c r="M89" s="1" t="s">
        <v>11</v>
      </c>
      <c r="N89" s="1" t="s">
        <v>12</v>
      </c>
      <c r="O89" s="1" t="s">
        <v>13</v>
      </c>
      <c r="P89" s="1" t="s">
        <v>14</v>
      </c>
      <c r="Q89" s="1" t="s">
        <v>15</v>
      </c>
      <c r="R89" s="1" t="s">
        <v>16</v>
      </c>
      <c r="S89" s="1" t="s">
        <v>17</v>
      </c>
      <c r="T89" s="1" t="s">
        <v>18</v>
      </c>
      <c r="U89" s="1" t="s">
        <v>19</v>
      </c>
      <c r="V89" s="1" t="s">
        <v>20</v>
      </c>
      <c r="W89" s="1" t="s">
        <v>21</v>
      </c>
      <c r="X89" s="1" t="s">
        <v>22</v>
      </c>
      <c r="Y89" s="1" t="s">
        <v>23</v>
      </c>
      <c r="Z89" s="1" t="s">
        <v>24</v>
      </c>
      <c r="AA89" s="1" t="s">
        <v>25</v>
      </c>
      <c r="AB89" s="1" t="s">
        <v>26</v>
      </c>
      <c r="AC89" s="1" t="s">
        <v>27</v>
      </c>
      <c r="AD89" s="1" t="s">
        <v>28</v>
      </c>
      <c r="AE89" s="1" t="s">
        <v>29</v>
      </c>
      <c r="AF89" s="1" t="s">
        <v>30</v>
      </c>
      <c r="AG89" s="1" t="s">
        <v>31</v>
      </c>
      <c r="AH89" s="1" t="s">
        <v>32</v>
      </c>
      <c r="AI89" s="1" t="s">
        <v>33</v>
      </c>
      <c r="AJ89" s="1" t="s">
        <v>326</v>
      </c>
      <c r="AK89" s="1" t="s">
        <v>34</v>
      </c>
      <c r="AL89" s="1" t="s">
        <v>35</v>
      </c>
    </row>
    <row r="90" spans="2:38" ht="15.75" x14ac:dyDescent="0.25">
      <c r="B90" s="10" t="s">
        <v>254</v>
      </c>
      <c r="C90" s="10" t="s">
        <v>247</v>
      </c>
      <c r="D90" s="10" t="s">
        <v>255</v>
      </c>
      <c r="E90" s="10" t="s">
        <v>248</v>
      </c>
      <c r="F90" s="10" t="s">
        <v>256</v>
      </c>
      <c r="G90" s="10"/>
      <c r="H90" s="10" t="s">
        <v>71</v>
      </c>
      <c r="I90" s="10" t="s">
        <v>72</v>
      </c>
      <c r="J90" s="10" t="s">
        <v>232</v>
      </c>
      <c r="K90" s="31">
        <v>43805</v>
      </c>
      <c r="L90" s="12">
        <v>32525.3</v>
      </c>
      <c r="M90" s="9">
        <f t="shared" ref="M90:M94" si="35">+L90*0.1</f>
        <v>3252.53</v>
      </c>
      <c r="N90" s="9">
        <f t="shared" ref="N90:N94" si="36">+L90-M90</f>
        <v>29272.77</v>
      </c>
      <c r="O90" s="9">
        <f t="shared" ref="O90:O94" si="37">+N90/10</f>
        <v>2927.277</v>
      </c>
      <c r="P90" s="27">
        <f>+O90/360*25</f>
        <v>203.28312500000001</v>
      </c>
      <c r="Q90" s="27">
        <v>203.28</v>
      </c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38">
        <v>203.28</v>
      </c>
      <c r="AI90" s="9">
        <v>2927.28</v>
      </c>
      <c r="AJ90" s="9">
        <f>+O90/3</f>
        <v>975.75900000000001</v>
      </c>
      <c r="AK90" s="9">
        <f t="shared" ref="AK90:AK115" si="38">SUM(W90:AJ90)</f>
        <v>4106.3190000000004</v>
      </c>
      <c r="AL90" s="12">
        <f t="shared" ref="AL90" si="39">+L90-AK90</f>
        <v>28418.981</v>
      </c>
    </row>
    <row r="91" spans="2:38" x14ac:dyDescent="0.25">
      <c r="B91" s="10" t="s">
        <v>257</v>
      </c>
      <c r="C91" s="10" t="s">
        <v>258</v>
      </c>
      <c r="D91" s="10" t="s">
        <v>96</v>
      </c>
      <c r="E91" s="39" t="s">
        <v>259</v>
      </c>
      <c r="F91" s="10" t="s">
        <v>44</v>
      </c>
      <c r="G91" s="10" t="s">
        <v>44</v>
      </c>
      <c r="H91" s="10"/>
      <c r="I91" s="10"/>
      <c r="J91" s="10" t="s">
        <v>232</v>
      </c>
      <c r="K91" s="31">
        <v>43812</v>
      </c>
      <c r="L91" s="40">
        <v>59395</v>
      </c>
      <c r="M91" s="9">
        <f t="shared" si="35"/>
        <v>5939.5</v>
      </c>
      <c r="N91" s="9">
        <f t="shared" si="36"/>
        <v>53455.5</v>
      </c>
      <c r="O91" s="9">
        <f t="shared" si="37"/>
        <v>5345.55</v>
      </c>
      <c r="P91" s="9">
        <f>5345.55/360*17</f>
        <v>252.42875000000001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5"/>
      <c r="AB91" s="5"/>
      <c r="AC91" s="5"/>
      <c r="AD91" s="5"/>
      <c r="AE91" s="5"/>
      <c r="AF91" s="5"/>
      <c r="AG91" s="5"/>
      <c r="AH91" s="5">
        <v>252.43</v>
      </c>
      <c r="AI91" s="14">
        <v>5345.55</v>
      </c>
      <c r="AJ91" s="9">
        <f t="shared" ref="AJ91:AJ115" si="40">+O91/3</f>
        <v>1781.8500000000001</v>
      </c>
      <c r="AK91" s="9">
        <f t="shared" si="38"/>
        <v>7379.8300000000008</v>
      </c>
      <c r="AL91" s="12">
        <f>+L91-AK91</f>
        <v>52015.17</v>
      </c>
    </row>
    <row r="92" spans="2:38" x14ac:dyDescent="0.25">
      <c r="B92" s="10" t="s">
        <v>260</v>
      </c>
      <c r="C92" s="10" t="s">
        <v>261</v>
      </c>
      <c r="D92" s="10" t="s">
        <v>149</v>
      </c>
      <c r="E92" s="39" t="s">
        <v>262</v>
      </c>
      <c r="F92" s="10" t="s">
        <v>263</v>
      </c>
      <c r="G92" s="10" t="s">
        <v>44</v>
      </c>
      <c r="H92" s="10"/>
      <c r="I92" s="10"/>
      <c r="J92" s="10" t="s">
        <v>264</v>
      </c>
      <c r="K92" s="31">
        <v>43833</v>
      </c>
      <c r="L92" s="12">
        <v>31500</v>
      </c>
      <c r="M92" s="9">
        <f t="shared" si="35"/>
        <v>3150</v>
      </c>
      <c r="N92" s="9">
        <f t="shared" si="36"/>
        <v>28350</v>
      </c>
      <c r="O92" s="9">
        <f t="shared" si="37"/>
        <v>2835</v>
      </c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5"/>
      <c r="AB92" s="5"/>
      <c r="AC92" s="5"/>
      <c r="AD92" s="5"/>
      <c r="AE92" s="5"/>
      <c r="AF92" s="5"/>
      <c r="AG92" s="5"/>
      <c r="AH92" s="5"/>
      <c r="AI92" s="14">
        <v>1417.5</v>
      </c>
      <c r="AJ92" s="9">
        <f t="shared" si="40"/>
        <v>945</v>
      </c>
      <c r="AK92" s="9">
        <f t="shared" si="38"/>
        <v>2362.5</v>
      </c>
      <c r="AL92" s="12">
        <f t="shared" ref="AL92:AL94" si="41">+L92-AK92</f>
        <v>29137.5</v>
      </c>
    </row>
    <row r="93" spans="2:38" x14ac:dyDescent="0.25">
      <c r="B93" s="10" t="s">
        <v>265</v>
      </c>
      <c r="C93" s="10" t="s">
        <v>261</v>
      </c>
      <c r="D93" s="10" t="s">
        <v>149</v>
      </c>
      <c r="E93" s="39" t="s">
        <v>266</v>
      </c>
      <c r="F93" s="10" t="s">
        <v>263</v>
      </c>
      <c r="G93" s="10" t="s">
        <v>44</v>
      </c>
      <c r="H93" s="10"/>
      <c r="I93" s="10"/>
      <c r="J93" s="10" t="s">
        <v>264</v>
      </c>
      <c r="K93" s="31">
        <v>43833</v>
      </c>
      <c r="L93" s="40">
        <v>30100</v>
      </c>
      <c r="M93" s="9">
        <f t="shared" si="35"/>
        <v>3010</v>
      </c>
      <c r="N93" s="9">
        <f t="shared" si="36"/>
        <v>27090</v>
      </c>
      <c r="O93" s="9">
        <f t="shared" si="37"/>
        <v>2709</v>
      </c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5"/>
      <c r="AB93" s="5"/>
      <c r="AC93" s="5"/>
      <c r="AD93" s="5"/>
      <c r="AE93" s="5"/>
      <c r="AF93" s="5"/>
      <c r="AG93" s="5"/>
      <c r="AH93" s="5"/>
      <c r="AI93" s="14">
        <v>1350</v>
      </c>
      <c r="AJ93" s="9">
        <f t="shared" si="40"/>
        <v>903</v>
      </c>
      <c r="AK93" s="9">
        <f t="shared" si="38"/>
        <v>2253</v>
      </c>
      <c r="AL93" s="12">
        <f t="shared" si="41"/>
        <v>27847</v>
      </c>
    </row>
    <row r="94" spans="2:38" x14ac:dyDescent="0.25">
      <c r="B94" s="10" t="s">
        <v>267</v>
      </c>
      <c r="C94" s="10" t="s">
        <v>261</v>
      </c>
      <c r="D94" s="10" t="s">
        <v>149</v>
      </c>
      <c r="E94" s="39" t="s">
        <v>266</v>
      </c>
      <c r="F94" s="10" t="s">
        <v>263</v>
      </c>
      <c r="G94" s="10" t="s">
        <v>44</v>
      </c>
      <c r="H94" s="10"/>
      <c r="I94" s="10"/>
      <c r="J94" s="10" t="s">
        <v>264</v>
      </c>
      <c r="K94" s="31">
        <v>43833</v>
      </c>
      <c r="L94" s="12">
        <v>31500</v>
      </c>
      <c r="M94" s="9">
        <f t="shared" si="35"/>
        <v>3150</v>
      </c>
      <c r="N94" s="9">
        <f t="shared" si="36"/>
        <v>28350</v>
      </c>
      <c r="O94" s="9">
        <f t="shared" si="37"/>
        <v>2835</v>
      </c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5"/>
      <c r="AB94" s="5"/>
      <c r="AC94" s="5"/>
      <c r="AD94" s="5"/>
      <c r="AE94" s="5"/>
      <c r="AF94" s="5"/>
      <c r="AG94" s="5"/>
      <c r="AH94" s="5"/>
      <c r="AI94" s="14">
        <v>1417.5</v>
      </c>
      <c r="AJ94" s="9">
        <f t="shared" si="40"/>
        <v>945</v>
      </c>
      <c r="AK94" s="9">
        <f t="shared" si="38"/>
        <v>2362.5</v>
      </c>
      <c r="AL94" s="12">
        <f t="shared" si="41"/>
        <v>29137.5</v>
      </c>
    </row>
    <row r="95" spans="2:38" ht="18.75" x14ac:dyDescent="0.3">
      <c r="B95" s="10" t="s">
        <v>268</v>
      </c>
      <c r="C95" s="10" t="s">
        <v>269</v>
      </c>
      <c r="D95" s="10" t="s">
        <v>96</v>
      </c>
      <c r="E95" s="39" t="s">
        <v>270</v>
      </c>
      <c r="F95" s="10" t="s">
        <v>271</v>
      </c>
      <c r="G95" s="10" t="s">
        <v>272</v>
      </c>
      <c r="H95" s="10" t="s">
        <v>106</v>
      </c>
      <c r="I95" s="10" t="s">
        <v>72</v>
      </c>
      <c r="J95" s="10" t="s">
        <v>232</v>
      </c>
      <c r="K95" s="31">
        <v>43845</v>
      </c>
      <c r="L95" s="40">
        <v>61970</v>
      </c>
      <c r="M95" s="9">
        <f>+L95*0.1</f>
        <v>6197</v>
      </c>
      <c r="N95" s="9">
        <f>+L95-M95</f>
        <v>55773</v>
      </c>
      <c r="O95" s="9">
        <f>+N95/10</f>
        <v>5577.3</v>
      </c>
      <c r="P95" s="27"/>
      <c r="Q95" s="27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38"/>
      <c r="AI95" s="38">
        <v>2556.2600000000002</v>
      </c>
      <c r="AJ95" s="9">
        <f t="shared" si="40"/>
        <v>1859.1000000000001</v>
      </c>
      <c r="AK95" s="9">
        <f t="shared" si="38"/>
        <v>4415.3600000000006</v>
      </c>
      <c r="AL95" s="12">
        <f>+L95-AK95</f>
        <v>57554.64</v>
      </c>
    </row>
    <row r="96" spans="2:38" ht="18.75" x14ac:dyDescent="0.3">
      <c r="B96" s="10" t="s">
        <v>273</v>
      </c>
      <c r="C96" s="10" t="s">
        <v>269</v>
      </c>
      <c r="D96" s="10" t="s">
        <v>96</v>
      </c>
      <c r="E96" s="39" t="s">
        <v>270</v>
      </c>
      <c r="F96" s="10" t="s">
        <v>271</v>
      </c>
      <c r="G96" s="10" t="s">
        <v>274</v>
      </c>
      <c r="H96" s="10" t="s">
        <v>106</v>
      </c>
      <c r="I96" s="10" t="s">
        <v>72</v>
      </c>
      <c r="J96" s="10" t="s">
        <v>232</v>
      </c>
      <c r="K96" s="31">
        <v>43845</v>
      </c>
      <c r="L96" s="40">
        <v>61970</v>
      </c>
      <c r="M96" s="9">
        <f>+L96*0.1</f>
        <v>6197</v>
      </c>
      <c r="N96" s="9">
        <f>+L96-M96</f>
        <v>55773</v>
      </c>
      <c r="O96" s="9">
        <f>+N96/10</f>
        <v>5577.3</v>
      </c>
      <c r="P96" s="27"/>
      <c r="Q96" s="27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38"/>
      <c r="AI96" s="38">
        <v>2556.2600000000002</v>
      </c>
      <c r="AJ96" s="9">
        <f t="shared" si="40"/>
        <v>1859.1000000000001</v>
      </c>
      <c r="AK96" s="9">
        <f t="shared" si="38"/>
        <v>4415.3600000000006</v>
      </c>
      <c r="AL96" s="12">
        <f>+L96-AK96</f>
        <v>57554.64</v>
      </c>
    </row>
    <row r="97" spans="2:38" x14ac:dyDescent="0.25">
      <c r="B97" s="10" t="s">
        <v>275</v>
      </c>
      <c r="C97" s="10" t="s">
        <v>276</v>
      </c>
      <c r="D97" s="10"/>
      <c r="E97" s="10" t="s">
        <v>277</v>
      </c>
      <c r="F97" s="10" t="s">
        <v>278</v>
      </c>
      <c r="G97" s="10" t="s">
        <v>279</v>
      </c>
      <c r="H97" s="10" t="s">
        <v>71</v>
      </c>
      <c r="I97" s="10" t="s">
        <v>72</v>
      </c>
      <c r="J97" s="10" t="s">
        <v>232</v>
      </c>
      <c r="K97" s="11">
        <v>44166</v>
      </c>
      <c r="L97" s="12">
        <v>23125</v>
      </c>
      <c r="M97" s="9">
        <f t="shared" ref="M97:M115" si="42">+L97*0.1</f>
        <v>2312.5</v>
      </c>
      <c r="N97" s="9">
        <f t="shared" ref="N97:N115" si="43">+L97-M97</f>
        <v>20812.5</v>
      </c>
      <c r="O97" s="9">
        <f t="shared" ref="O97:O115" si="44">+N97/10</f>
        <v>2081.25</v>
      </c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5"/>
      <c r="AB97" s="5"/>
      <c r="AC97" s="5"/>
      <c r="AD97" s="5"/>
      <c r="AE97" s="5"/>
      <c r="AF97" s="5"/>
      <c r="AG97" s="5"/>
      <c r="AH97" s="5"/>
      <c r="AI97" s="12">
        <f>2081.25/365*30</f>
        <v>171.06164383561642</v>
      </c>
      <c r="AJ97" s="9">
        <f t="shared" si="40"/>
        <v>693.75</v>
      </c>
      <c r="AK97" s="9">
        <f t="shared" si="38"/>
        <v>864.81164383561645</v>
      </c>
      <c r="AL97" s="12">
        <f t="shared" ref="AL97:AL115" si="45">+L97-AK97</f>
        <v>22260.188356164384</v>
      </c>
    </row>
    <row r="98" spans="2:38" x14ac:dyDescent="0.25">
      <c r="B98" s="10" t="s">
        <v>280</v>
      </c>
      <c r="C98" s="10" t="s">
        <v>234</v>
      </c>
      <c r="D98" s="10"/>
      <c r="E98" s="10" t="s">
        <v>281</v>
      </c>
      <c r="F98" s="10" t="s">
        <v>282</v>
      </c>
      <c r="G98" s="10" t="s">
        <v>283</v>
      </c>
      <c r="H98" s="10" t="s">
        <v>71</v>
      </c>
      <c r="I98" s="10" t="s">
        <v>72</v>
      </c>
      <c r="J98" s="10" t="s">
        <v>232</v>
      </c>
      <c r="K98" s="11">
        <v>44165</v>
      </c>
      <c r="L98" s="12">
        <v>32398</v>
      </c>
      <c r="M98" s="9">
        <f t="shared" si="42"/>
        <v>3239.8</v>
      </c>
      <c r="N98" s="9">
        <f t="shared" si="43"/>
        <v>29158.2</v>
      </c>
      <c r="O98" s="9">
        <f t="shared" si="44"/>
        <v>2915.82</v>
      </c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5"/>
      <c r="AB98" s="5"/>
      <c r="AC98" s="5"/>
      <c r="AD98" s="5"/>
      <c r="AE98" s="5"/>
      <c r="AF98" s="5"/>
      <c r="AG98" s="5"/>
      <c r="AH98" s="5"/>
      <c r="AI98" s="12">
        <f>2915.82/365*31</f>
        <v>247.64498630136987</v>
      </c>
      <c r="AJ98" s="9">
        <f t="shared" si="40"/>
        <v>971.94</v>
      </c>
      <c r="AK98" s="9">
        <f t="shared" si="38"/>
        <v>1219.58498630137</v>
      </c>
      <c r="AL98" s="12">
        <f t="shared" si="45"/>
        <v>31178.415013698628</v>
      </c>
    </row>
    <row r="99" spans="2:38" x14ac:dyDescent="0.25">
      <c r="B99" s="10" t="s">
        <v>284</v>
      </c>
      <c r="C99" s="10" t="s">
        <v>234</v>
      </c>
      <c r="D99" s="10"/>
      <c r="E99" s="10" t="s">
        <v>281</v>
      </c>
      <c r="F99" s="10" t="s">
        <v>282</v>
      </c>
      <c r="G99" s="10" t="s">
        <v>285</v>
      </c>
      <c r="H99" s="10" t="s">
        <v>71</v>
      </c>
      <c r="I99" s="10" t="s">
        <v>72</v>
      </c>
      <c r="J99" s="10" t="s">
        <v>232</v>
      </c>
      <c r="K99" s="11">
        <v>44165</v>
      </c>
      <c r="L99" s="12">
        <v>32398</v>
      </c>
      <c r="M99" s="9">
        <f t="shared" si="42"/>
        <v>3239.8</v>
      </c>
      <c r="N99" s="9">
        <f t="shared" si="43"/>
        <v>29158.2</v>
      </c>
      <c r="O99" s="9">
        <f t="shared" si="44"/>
        <v>2915.82</v>
      </c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5"/>
      <c r="AB99" s="5"/>
      <c r="AC99" s="5"/>
      <c r="AD99" s="5"/>
      <c r="AE99" s="5"/>
      <c r="AF99" s="5"/>
      <c r="AG99" s="5"/>
      <c r="AH99" s="5"/>
      <c r="AI99" s="12">
        <f t="shared" ref="AI99:AI110" si="46">2915.82/365*31</f>
        <v>247.64498630136987</v>
      </c>
      <c r="AJ99" s="9">
        <f t="shared" si="40"/>
        <v>971.94</v>
      </c>
      <c r="AK99" s="9">
        <f t="shared" si="38"/>
        <v>1219.58498630137</v>
      </c>
      <c r="AL99" s="12">
        <f t="shared" si="45"/>
        <v>31178.415013698628</v>
      </c>
    </row>
    <row r="100" spans="2:38" x14ac:dyDescent="0.25">
      <c r="B100" s="10" t="s">
        <v>286</v>
      </c>
      <c r="C100" s="10" t="s">
        <v>234</v>
      </c>
      <c r="D100" s="10"/>
      <c r="E100" s="10" t="s">
        <v>281</v>
      </c>
      <c r="F100" s="10" t="s">
        <v>282</v>
      </c>
      <c r="G100" s="10" t="s">
        <v>287</v>
      </c>
      <c r="H100" s="10" t="s">
        <v>71</v>
      </c>
      <c r="I100" s="10" t="s">
        <v>72</v>
      </c>
      <c r="J100" s="10" t="s">
        <v>232</v>
      </c>
      <c r="K100" s="11">
        <v>44165</v>
      </c>
      <c r="L100" s="12">
        <v>32398</v>
      </c>
      <c r="M100" s="9">
        <f t="shared" si="42"/>
        <v>3239.8</v>
      </c>
      <c r="N100" s="9">
        <f t="shared" si="43"/>
        <v>29158.2</v>
      </c>
      <c r="O100" s="9">
        <f t="shared" si="44"/>
        <v>2915.82</v>
      </c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5"/>
      <c r="AB100" s="5"/>
      <c r="AC100" s="5"/>
      <c r="AD100" s="5"/>
      <c r="AE100" s="5"/>
      <c r="AF100" s="5"/>
      <c r="AG100" s="5"/>
      <c r="AH100" s="5"/>
      <c r="AI100" s="12">
        <f t="shared" si="46"/>
        <v>247.64498630136987</v>
      </c>
      <c r="AJ100" s="9">
        <f t="shared" si="40"/>
        <v>971.94</v>
      </c>
      <c r="AK100" s="9">
        <f t="shared" si="38"/>
        <v>1219.58498630137</v>
      </c>
      <c r="AL100" s="12">
        <f t="shared" si="45"/>
        <v>31178.415013698628</v>
      </c>
    </row>
    <row r="101" spans="2:38" x14ac:dyDescent="0.25">
      <c r="B101" s="10" t="s">
        <v>288</v>
      </c>
      <c r="C101" s="10" t="s">
        <v>234</v>
      </c>
      <c r="D101" s="10"/>
      <c r="E101" s="10" t="s">
        <v>281</v>
      </c>
      <c r="F101" s="10" t="s">
        <v>282</v>
      </c>
      <c r="G101" s="10" t="s">
        <v>289</v>
      </c>
      <c r="H101" s="10" t="s">
        <v>71</v>
      </c>
      <c r="I101" s="10" t="s">
        <v>72</v>
      </c>
      <c r="J101" s="10" t="s">
        <v>232</v>
      </c>
      <c r="K101" s="11">
        <v>44165</v>
      </c>
      <c r="L101" s="12">
        <v>32398</v>
      </c>
      <c r="M101" s="9">
        <f t="shared" si="42"/>
        <v>3239.8</v>
      </c>
      <c r="N101" s="9">
        <f t="shared" si="43"/>
        <v>29158.2</v>
      </c>
      <c r="O101" s="9">
        <f t="shared" si="44"/>
        <v>2915.82</v>
      </c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5"/>
      <c r="AB101" s="5"/>
      <c r="AC101" s="5"/>
      <c r="AD101" s="5"/>
      <c r="AE101" s="5"/>
      <c r="AF101" s="5"/>
      <c r="AG101" s="5"/>
      <c r="AH101" s="5"/>
      <c r="AI101" s="12">
        <f t="shared" si="46"/>
        <v>247.64498630136987</v>
      </c>
      <c r="AJ101" s="9">
        <f t="shared" si="40"/>
        <v>971.94</v>
      </c>
      <c r="AK101" s="9">
        <f t="shared" si="38"/>
        <v>1219.58498630137</v>
      </c>
      <c r="AL101" s="12">
        <f t="shared" si="45"/>
        <v>31178.415013698628</v>
      </c>
    </row>
    <row r="102" spans="2:38" x14ac:dyDescent="0.25">
      <c r="B102" s="10" t="s">
        <v>290</v>
      </c>
      <c r="C102" s="10" t="s">
        <v>234</v>
      </c>
      <c r="D102" s="10"/>
      <c r="E102" s="10" t="s">
        <v>281</v>
      </c>
      <c r="F102" s="10" t="s">
        <v>282</v>
      </c>
      <c r="G102" s="10" t="s">
        <v>291</v>
      </c>
      <c r="H102" s="10" t="s">
        <v>71</v>
      </c>
      <c r="I102" s="10" t="s">
        <v>72</v>
      </c>
      <c r="J102" s="10" t="s">
        <v>232</v>
      </c>
      <c r="K102" s="11">
        <v>44165</v>
      </c>
      <c r="L102" s="12">
        <v>32398</v>
      </c>
      <c r="M102" s="9">
        <f t="shared" si="42"/>
        <v>3239.8</v>
      </c>
      <c r="N102" s="9">
        <f t="shared" si="43"/>
        <v>29158.2</v>
      </c>
      <c r="O102" s="9">
        <f t="shared" si="44"/>
        <v>2915.82</v>
      </c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5"/>
      <c r="AB102" s="5"/>
      <c r="AC102" s="5"/>
      <c r="AD102" s="5"/>
      <c r="AE102" s="5"/>
      <c r="AF102" s="5"/>
      <c r="AG102" s="5"/>
      <c r="AH102" s="5"/>
      <c r="AI102" s="12">
        <f t="shared" si="46"/>
        <v>247.64498630136987</v>
      </c>
      <c r="AJ102" s="9">
        <f t="shared" si="40"/>
        <v>971.94</v>
      </c>
      <c r="AK102" s="9">
        <f t="shared" si="38"/>
        <v>1219.58498630137</v>
      </c>
      <c r="AL102" s="12">
        <f t="shared" si="45"/>
        <v>31178.415013698628</v>
      </c>
    </row>
    <row r="103" spans="2:38" x14ac:dyDescent="0.25">
      <c r="B103" s="10" t="s">
        <v>292</v>
      </c>
      <c r="C103" s="10" t="s">
        <v>234</v>
      </c>
      <c r="D103" s="10"/>
      <c r="E103" s="10" t="s">
        <v>281</v>
      </c>
      <c r="F103" s="10" t="s">
        <v>282</v>
      </c>
      <c r="G103" s="10" t="s">
        <v>293</v>
      </c>
      <c r="H103" s="10" t="s">
        <v>71</v>
      </c>
      <c r="I103" s="10" t="s">
        <v>72</v>
      </c>
      <c r="J103" s="10" t="s">
        <v>232</v>
      </c>
      <c r="K103" s="11">
        <v>44165</v>
      </c>
      <c r="L103" s="12">
        <v>32398</v>
      </c>
      <c r="M103" s="9">
        <f t="shared" si="42"/>
        <v>3239.8</v>
      </c>
      <c r="N103" s="9">
        <f t="shared" si="43"/>
        <v>29158.2</v>
      </c>
      <c r="O103" s="9">
        <f t="shared" si="44"/>
        <v>2915.82</v>
      </c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5"/>
      <c r="AB103" s="5"/>
      <c r="AC103" s="5"/>
      <c r="AD103" s="5"/>
      <c r="AE103" s="5"/>
      <c r="AF103" s="5"/>
      <c r="AG103" s="5"/>
      <c r="AH103" s="5"/>
      <c r="AI103" s="12">
        <f t="shared" si="46"/>
        <v>247.64498630136987</v>
      </c>
      <c r="AJ103" s="9">
        <f t="shared" si="40"/>
        <v>971.94</v>
      </c>
      <c r="AK103" s="9">
        <f t="shared" si="38"/>
        <v>1219.58498630137</v>
      </c>
      <c r="AL103" s="12">
        <f t="shared" si="45"/>
        <v>31178.415013698628</v>
      </c>
    </row>
    <row r="104" spans="2:38" x14ac:dyDescent="0.25">
      <c r="B104" s="10" t="s">
        <v>294</v>
      </c>
      <c r="C104" s="10" t="s">
        <v>234</v>
      </c>
      <c r="D104" s="10"/>
      <c r="E104" s="10" t="s">
        <v>281</v>
      </c>
      <c r="F104" s="10" t="s">
        <v>282</v>
      </c>
      <c r="G104" s="10" t="s">
        <v>295</v>
      </c>
      <c r="H104" s="10" t="s">
        <v>71</v>
      </c>
      <c r="I104" s="10" t="s">
        <v>72</v>
      </c>
      <c r="J104" s="10" t="s">
        <v>232</v>
      </c>
      <c r="K104" s="11">
        <v>44165</v>
      </c>
      <c r="L104" s="12">
        <v>32398</v>
      </c>
      <c r="M104" s="9">
        <f t="shared" si="42"/>
        <v>3239.8</v>
      </c>
      <c r="N104" s="9">
        <f t="shared" si="43"/>
        <v>29158.2</v>
      </c>
      <c r="O104" s="9">
        <f t="shared" si="44"/>
        <v>2915.82</v>
      </c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5"/>
      <c r="AB104" s="5"/>
      <c r="AC104" s="5"/>
      <c r="AD104" s="5"/>
      <c r="AE104" s="5"/>
      <c r="AF104" s="5"/>
      <c r="AG104" s="5"/>
      <c r="AH104" s="5"/>
      <c r="AI104" s="12">
        <f t="shared" si="46"/>
        <v>247.64498630136987</v>
      </c>
      <c r="AJ104" s="9">
        <f t="shared" si="40"/>
        <v>971.94</v>
      </c>
      <c r="AK104" s="9">
        <f t="shared" si="38"/>
        <v>1219.58498630137</v>
      </c>
      <c r="AL104" s="12">
        <f t="shared" si="45"/>
        <v>31178.415013698628</v>
      </c>
    </row>
    <row r="105" spans="2:38" x14ac:dyDescent="0.25">
      <c r="B105" s="10" t="s">
        <v>296</v>
      </c>
      <c r="C105" s="10" t="s">
        <v>234</v>
      </c>
      <c r="D105" s="10"/>
      <c r="E105" s="10" t="s">
        <v>281</v>
      </c>
      <c r="F105" s="10" t="s">
        <v>282</v>
      </c>
      <c r="G105" s="10" t="s">
        <v>297</v>
      </c>
      <c r="H105" s="10" t="s">
        <v>71</v>
      </c>
      <c r="I105" s="10" t="s">
        <v>72</v>
      </c>
      <c r="J105" s="10" t="s">
        <v>232</v>
      </c>
      <c r="K105" s="11">
        <v>44165</v>
      </c>
      <c r="L105" s="12">
        <v>32398</v>
      </c>
      <c r="M105" s="9">
        <f t="shared" si="42"/>
        <v>3239.8</v>
      </c>
      <c r="N105" s="9">
        <f t="shared" si="43"/>
        <v>29158.2</v>
      </c>
      <c r="O105" s="9">
        <f t="shared" si="44"/>
        <v>2915.82</v>
      </c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5"/>
      <c r="AB105" s="5"/>
      <c r="AC105" s="5"/>
      <c r="AD105" s="5"/>
      <c r="AE105" s="5"/>
      <c r="AF105" s="5"/>
      <c r="AG105" s="5"/>
      <c r="AH105" s="5"/>
      <c r="AI105" s="12">
        <f t="shared" si="46"/>
        <v>247.64498630136987</v>
      </c>
      <c r="AJ105" s="9">
        <f t="shared" si="40"/>
        <v>971.94</v>
      </c>
      <c r="AK105" s="9">
        <f t="shared" si="38"/>
        <v>1219.58498630137</v>
      </c>
      <c r="AL105" s="12">
        <f t="shared" si="45"/>
        <v>31178.415013698628</v>
      </c>
    </row>
    <row r="106" spans="2:38" x14ac:dyDescent="0.25">
      <c r="B106" s="10" t="s">
        <v>298</v>
      </c>
      <c r="C106" s="10" t="s">
        <v>234</v>
      </c>
      <c r="D106" s="10"/>
      <c r="E106" s="10" t="s">
        <v>281</v>
      </c>
      <c r="F106" s="10" t="s">
        <v>282</v>
      </c>
      <c r="G106" s="10" t="s">
        <v>299</v>
      </c>
      <c r="H106" s="10" t="s">
        <v>71</v>
      </c>
      <c r="I106" s="10" t="s">
        <v>72</v>
      </c>
      <c r="J106" s="10" t="s">
        <v>232</v>
      </c>
      <c r="K106" s="11">
        <v>44165</v>
      </c>
      <c r="L106" s="12">
        <v>32398</v>
      </c>
      <c r="M106" s="9">
        <f t="shared" si="42"/>
        <v>3239.8</v>
      </c>
      <c r="N106" s="9">
        <f t="shared" si="43"/>
        <v>29158.2</v>
      </c>
      <c r="O106" s="9">
        <f t="shared" si="44"/>
        <v>2915.82</v>
      </c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5"/>
      <c r="AB106" s="5"/>
      <c r="AC106" s="5"/>
      <c r="AD106" s="5"/>
      <c r="AE106" s="5"/>
      <c r="AF106" s="5"/>
      <c r="AG106" s="5"/>
      <c r="AH106" s="5"/>
      <c r="AI106" s="12">
        <f t="shared" si="46"/>
        <v>247.64498630136987</v>
      </c>
      <c r="AJ106" s="9">
        <f t="shared" si="40"/>
        <v>971.94</v>
      </c>
      <c r="AK106" s="9">
        <f t="shared" si="38"/>
        <v>1219.58498630137</v>
      </c>
      <c r="AL106" s="12">
        <f t="shared" si="45"/>
        <v>31178.415013698628</v>
      </c>
    </row>
    <row r="107" spans="2:38" x14ac:dyDescent="0.25">
      <c r="B107" s="10" t="s">
        <v>300</v>
      </c>
      <c r="C107" s="10" t="s">
        <v>234</v>
      </c>
      <c r="D107" s="10"/>
      <c r="E107" s="10" t="s">
        <v>281</v>
      </c>
      <c r="F107" s="10" t="s">
        <v>282</v>
      </c>
      <c r="G107" s="10" t="s">
        <v>301</v>
      </c>
      <c r="H107" s="10" t="s">
        <v>71</v>
      </c>
      <c r="I107" s="10" t="s">
        <v>72</v>
      </c>
      <c r="J107" s="10" t="s">
        <v>232</v>
      </c>
      <c r="K107" s="11">
        <v>44165</v>
      </c>
      <c r="L107" s="12">
        <v>32398</v>
      </c>
      <c r="M107" s="9">
        <f t="shared" si="42"/>
        <v>3239.8</v>
      </c>
      <c r="N107" s="9">
        <f t="shared" si="43"/>
        <v>29158.2</v>
      </c>
      <c r="O107" s="9">
        <f t="shared" si="44"/>
        <v>2915.82</v>
      </c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5"/>
      <c r="AB107" s="5"/>
      <c r="AC107" s="5"/>
      <c r="AD107" s="5"/>
      <c r="AE107" s="5"/>
      <c r="AF107" s="5"/>
      <c r="AG107" s="5"/>
      <c r="AH107" s="5"/>
      <c r="AI107" s="12">
        <f t="shared" si="46"/>
        <v>247.64498630136987</v>
      </c>
      <c r="AJ107" s="9">
        <f t="shared" si="40"/>
        <v>971.94</v>
      </c>
      <c r="AK107" s="9">
        <f t="shared" si="38"/>
        <v>1219.58498630137</v>
      </c>
      <c r="AL107" s="12">
        <f t="shared" si="45"/>
        <v>31178.415013698628</v>
      </c>
    </row>
    <row r="108" spans="2:38" x14ac:dyDescent="0.25">
      <c r="B108" s="10" t="s">
        <v>302</v>
      </c>
      <c r="C108" s="10" t="s">
        <v>234</v>
      </c>
      <c r="D108" s="10"/>
      <c r="E108" s="10" t="s">
        <v>277</v>
      </c>
      <c r="F108" s="10" t="s">
        <v>303</v>
      </c>
      <c r="G108" s="10" t="s">
        <v>304</v>
      </c>
      <c r="H108" s="10" t="s">
        <v>71</v>
      </c>
      <c r="I108" s="10" t="s">
        <v>72</v>
      </c>
      <c r="J108" s="10" t="s">
        <v>305</v>
      </c>
      <c r="K108" s="11">
        <v>44165</v>
      </c>
      <c r="L108" s="12">
        <v>25000</v>
      </c>
      <c r="M108" s="9">
        <f t="shared" si="42"/>
        <v>2500</v>
      </c>
      <c r="N108" s="9">
        <f t="shared" si="43"/>
        <v>22500</v>
      </c>
      <c r="O108" s="9">
        <f t="shared" si="44"/>
        <v>2250</v>
      </c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5"/>
      <c r="AB108" s="5"/>
      <c r="AC108" s="5"/>
      <c r="AD108" s="5"/>
      <c r="AE108" s="5"/>
      <c r="AF108" s="5"/>
      <c r="AG108" s="5"/>
      <c r="AH108" s="5"/>
      <c r="AI108" s="12">
        <f t="shared" si="46"/>
        <v>247.64498630136987</v>
      </c>
      <c r="AJ108" s="9">
        <f t="shared" si="40"/>
        <v>750</v>
      </c>
      <c r="AK108" s="9">
        <f t="shared" si="38"/>
        <v>997.64498630136984</v>
      </c>
      <c r="AL108" s="12">
        <f t="shared" si="45"/>
        <v>24002.355013698631</v>
      </c>
    </row>
    <row r="109" spans="2:38" x14ac:dyDescent="0.25">
      <c r="B109" s="10" t="s">
        <v>306</v>
      </c>
      <c r="C109" s="10" t="s">
        <v>234</v>
      </c>
      <c r="D109" s="10"/>
      <c r="E109" s="10" t="s">
        <v>277</v>
      </c>
      <c r="F109" s="10" t="s">
        <v>303</v>
      </c>
      <c r="G109" s="10" t="s">
        <v>307</v>
      </c>
      <c r="H109" s="10" t="s">
        <v>71</v>
      </c>
      <c r="I109" s="10" t="s">
        <v>72</v>
      </c>
      <c r="J109" s="10" t="s">
        <v>305</v>
      </c>
      <c r="K109" s="11">
        <v>44165</v>
      </c>
      <c r="L109" s="12">
        <v>25000</v>
      </c>
      <c r="M109" s="9">
        <f t="shared" si="42"/>
        <v>2500</v>
      </c>
      <c r="N109" s="9">
        <f t="shared" si="43"/>
        <v>22500</v>
      </c>
      <c r="O109" s="9">
        <f t="shared" si="44"/>
        <v>2250</v>
      </c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5"/>
      <c r="AB109" s="5"/>
      <c r="AC109" s="5"/>
      <c r="AD109" s="5"/>
      <c r="AE109" s="5"/>
      <c r="AF109" s="5"/>
      <c r="AG109" s="5"/>
      <c r="AH109" s="5"/>
      <c r="AI109" s="12">
        <f t="shared" si="46"/>
        <v>247.64498630136987</v>
      </c>
      <c r="AJ109" s="9">
        <f t="shared" si="40"/>
        <v>750</v>
      </c>
      <c r="AK109" s="9">
        <f t="shared" si="38"/>
        <v>997.64498630136984</v>
      </c>
      <c r="AL109" s="12">
        <f t="shared" si="45"/>
        <v>24002.355013698631</v>
      </c>
    </row>
    <row r="110" spans="2:38" x14ac:dyDescent="0.25">
      <c r="B110" s="10" t="s">
        <v>308</v>
      </c>
      <c r="C110" s="10" t="s">
        <v>234</v>
      </c>
      <c r="D110" s="10"/>
      <c r="E110" s="10" t="s">
        <v>277</v>
      </c>
      <c r="F110" s="10" t="s">
        <v>303</v>
      </c>
      <c r="G110" s="10" t="s">
        <v>309</v>
      </c>
      <c r="H110" s="10" t="s">
        <v>71</v>
      </c>
      <c r="I110" s="10" t="s">
        <v>72</v>
      </c>
      <c r="J110" s="10" t="s">
        <v>305</v>
      </c>
      <c r="K110" s="11">
        <v>44165</v>
      </c>
      <c r="L110" s="12">
        <v>25000</v>
      </c>
      <c r="M110" s="9">
        <f t="shared" si="42"/>
        <v>2500</v>
      </c>
      <c r="N110" s="9">
        <f t="shared" si="43"/>
        <v>22500</v>
      </c>
      <c r="O110" s="9">
        <f t="shared" si="44"/>
        <v>2250</v>
      </c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5"/>
      <c r="AB110" s="5"/>
      <c r="AC110" s="5"/>
      <c r="AD110" s="5"/>
      <c r="AE110" s="5"/>
      <c r="AF110" s="5"/>
      <c r="AG110" s="5"/>
      <c r="AH110" s="5"/>
      <c r="AI110" s="12">
        <f t="shared" si="46"/>
        <v>247.64498630136987</v>
      </c>
      <c r="AJ110" s="9">
        <f t="shared" si="40"/>
        <v>750</v>
      </c>
      <c r="AK110" s="9">
        <f t="shared" si="38"/>
        <v>997.64498630136984</v>
      </c>
      <c r="AL110" s="12">
        <f t="shared" si="45"/>
        <v>24002.355013698631</v>
      </c>
    </row>
    <row r="111" spans="2:38" x14ac:dyDescent="0.25">
      <c r="B111" s="10" t="s">
        <v>310</v>
      </c>
      <c r="C111" s="10" t="s">
        <v>247</v>
      </c>
      <c r="D111" s="10"/>
      <c r="E111" s="10" t="s">
        <v>248</v>
      </c>
      <c r="F111" s="10" t="s">
        <v>311</v>
      </c>
      <c r="G111" s="10"/>
      <c r="H111" s="10" t="s">
        <v>112</v>
      </c>
      <c r="I111" s="10" t="s">
        <v>72</v>
      </c>
      <c r="J111" s="10" t="s">
        <v>232</v>
      </c>
      <c r="K111" s="11">
        <v>44147</v>
      </c>
      <c r="L111" s="12">
        <v>34933</v>
      </c>
      <c r="M111" s="9">
        <f t="shared" si="42"/>
        <v>3493.3</v>
      </c>
      <c r="N111" s="9">
        <f t="shared" si="43"/>
        <v>31439.7</v>
      </c>
      <c r="O111" s="9">
        <f t="shared" si="44"/>
        <v>3143.9700000000003</v>
      </c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5"/>
      <c r="AB111" s="5"/>
      <c r="AC111" s="5"/>
      <c r="AD111" s="5"/>
      <c r="AE111" s="5"/>
      <c r="AF111" s="5"/>
      <c r="AG111" s="5"/>
      <c r="AH111" s="5"/>
      <c r="AI111" s="12">
        <f>3143.97/365*49</f>
        <v>422.06720547945207</v>
      </c>
      <c r="AJ111" s="9">
        <f t="shared" si="40"/>
        <v>1047.99</v>
      </c>
      <c r="AK111" s="9">
        <f t="shared" si="38"/>
        <v>1470.057205479452</v>
      </c>
      <c r="AL111" s="12">
        <f t="shared" si="45"/>
        <v>33462.942794520546</v>
      </c>
    </row>
    <row r="112" spans="2:38" x14ac:dyDescent="0.25">
      <c r="B112" s="10" t="s">
        <v>312</v>
      </c>
      <c r="C112" s="10" t="s">
        <v>247</v>
      </c>
      <c r="D112" s="10"/>
      <c r="E112" s="10" t="s">
        <v>248</v>
      </c>
      <c r="F112" s="10" t="s">
        <v>313</v>
      </c>
      <c r="G112" s="10" t="s">
        <v>314</v>
      </c>
      <c r="H112" s="10" t="s">
        <v>112</v>
      </c>
      <c r="I112" s="10" t="s">
        <v>72</v>
      </c>
      <c r="J112" s="10" t="s">
        <v>232</v>
      </c>
      <c r="K112" s="11">
        <v>44154</v>
      </c>
      <c r="L112" s="12">
        <v>45989</v>
      </c>
      <c r="M112" s="9">
        <f t="shared" si="42"/>
        <v>4598.9000000000005</v>
      </c>
      <c r="N112" s="9">
        <f t="shared" si="43"/>
        <v>41390.1</v>
      </c>
      <c r="O112" s="9">
        <f t="shared" si="44"/>
        <v>4139.01</v>
      </c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5"/>
      <c r="AB112" s="5"/>
      <c r="AC112" s="5"/>
      <c r="AD112" s="5"/>
      <c r="AE112" s="5"/>
      <c r="AF112" s="5"/>
      <c r="AG112" s="5"/>
      <c r="AH112" s="5"/>
      <c r="AI112" s="12">
        <f>4139.01/365*42</f>
        <v>476.26964383561642</v>
      </c>
      <c r="AJ112" s="9">
        <f t="shared" si="40"/>
        <v>1379.67</v>
      </c>
      <c r="AK112" s="9">
        <f t="shared" si="38"/>
        <v>1855.9396438356166</v>
      </c>
      <c r="AL112" s="12">
        <f t="shared" si="45"/>
        <v>44133.06035616438</v>
      </c>
    </row>
    <row r="113" spans="2:38" x14ac:dyDescent="0.25">
      <c r="B113" s="10" t="s">
        <v>315</v>
      </c>
      <c r="C113" s="10" t="s">
        <v>247</v>
      </c>
      <c r="D113" s="10"/>
      <c r="E113" s="10" t="s">
        <v>316</v>
      </c>
      <c r="F113" s="10" t="s">
        <v>317</v>
      </c>
      <c r="G113" s="10"/>
      <c r="H113" s="10" t="s">
        <v>112</v>
      </c>
      <c r="I113" s="10" t="s">
        <v>72</v>
      </c>
      <c r="J113" s="10" t="s">
        <v>232</v>
      </c>
      <c r="K113" s="11">
        <v>44166</v>
      </c>
      <c r="L113" s="12">
        <v>28373</v>
      </c>
      <c r="M113" s="9">
        <f t="shared" si="42"/>
        <v>2837.3</v>
      </c>
      <c r="N113" s="9">
        <f t="shared" si="43"/>
        <v>25535.7</v>
      </c>
      <c r="O113" s="9">
        <f t="shared" si="44"/>
        <v>2553.5700000000002</v>
      </c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5"/>
      <c r="AB113" s="5"/>
      <c r="AC113" s="5"/>
      <c r="AD113" s="5"/>
      <c r="AE113" s="5"/>
      <c r="AF113" s="5"/>
      <c r="AG113" s="5"/>
      <c r="AH113" s="5"/>
      <c r="AI113" s="12">
        <f>2553.57/365*30</f>
        <v>209.88246575342467</v>
      </c>
      <c r="AJ113" s="9">
        <f t="shared" si="40"/>
        <v>851.19</v>
      </c>
      <c r="AK113" s="9">
        <f t="shared" si="38"/>
        <v>1061.0724657534247</v>
      </c>
      <c r="AL113" s="12">
        <f t="shared" si="45"/>
        <v>27311.927534246577</v>
      </c>
    </row>
    <row r="114" spans="2:38" x14ac:dyDescent="0.25">
      <c r="B114" s="10" t="s">
        <v>318</v>
      </c>
      <c r="C114" s="10" t="s">
        <v>319</v>
      </c>
      <c r="D114" s="10"/>
      <c r="E114" s="10" t="s">
        <v>320</v>
      </c>
      <c r="F114" s="10" t="s">
        <v>321</v>
      </c>
      <c r="G114" s="10" t="s">
        <v>322</v>
      </c>
      <c r="H114" s="10" t="s">
        <v>71</v>
      </c>
      <c r="I114" s="10" t="s">
        <v>72</v>
      </c>
      <c r="J114" s="10" t="s">
        <v>264</v>
      </c>
      <c r="K114" s="11">
        <v>44145</v>
      </c>
      <c r="L114" s="12">
        <v>22800</v>
      </c>
      <c r="M114" s="9">
        <f t="shared" si="42"/>
        <v>2280</v>
      </c>
      <c r="N114" s="9">
        <f t="shared" si="43"/>
        <v>20520</v>
      </c>
      <c r="O114" s="9">
        <f t="shared" si="44"/>
        <v>2052</v>
      </c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5"/>
      <c r="AB114" s="5"/>
      <c r="AC114" s="5"/>
      <c r="AD114" s="5"/>
      <c r="AE114" s="5"/>
      <c r="AF114" s="5"/>
      <c r="AG114" s="5"/>
      <c r="AH114" s="5"/>
      <c r="AI114" s="12">
        <f>2052/365*51</f>
        <v>286.7178082191781</v>
      </c>
      <c r="AJ114" s="9">
        <f t="shared" si="40"/>
        <v>684</v>
      </c>
      <c r="AK114" s="9">
        <f t="shared" si="38"/>
        <v>970.7178082191781</v>
      </c>
      <c r="AL114" s="12">
        <f t="shared" si="45"/>
        <v>21829.282191780821</v>
      </c>
    </row>
    <row r="115" spans="2:38" ht="18.75" x14ac:dyDescent="0.3">
      <c r="B115" s="10" t="s">
        <v>323</v>
      </c>
      <c r="C115" s="10" t="s">
        <v>319</v>
      </c>
      <c r="D115" s="10"/>
      <c r="E115" s="10" t="s">
        <v>320</v>
      </c>
      <c r="F115" s="10" t="s">
        <v>321</v>
      </c>
      <c r="G115" s="10" t="s">
        <v>324</v>
      </c>
      <c r="H115" s="10" t="s">
        <v>71</v>
      </c>
      <c r="I115" s="10" t="s">
        <v>72</v>
      </c>
      <c r="J115" s="10" t="s">
        <v>264</v>
      </c>
      <c r="K115" s="11">
        <v>44145</v>
      </c>
      <c r="L115" s="12">
        <v>22800</v>
      </c>
      <c r="M115" s="9">
        <f t="shared" si="42"/>
        <v>2280</v>
      </c>
      <c r="N115" s="9">
        <f t="shared" si="43"/>
        <v>20520</v>
      </c>
      <c r="O115" s="9">
        <f t="shared" si="44"/>
        <v>2052</v>
      </c>
      <c r="P115" s="27"/>
      <c r="Q115" s="27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38"/>
      <c r="AI115" s="12">
        <f>2052/365*51</f>
        <v>286.7178082191781</v>
      </c>
      <c r="AJ115" s="9">
        <f t="shared" si="40"/>
        <v>684</v>
      </c>
      <c r="AK115" s="9">
        <f t="shared" si="38"/>
        <v>970.7178082191781</v>
      </c>
      <c r="AL115" s="12">
        <f t="shared" si="45"/>
        <v>21829.282191780821</v>
      </c>
    </row>
    <row r="116" spans="2:38" ht="18.75" x14ac:dyDescent="0.3">
      <c r="B116" s="10"/>
      <c r="C116" s="10"/>
      <c r="D116" s="10"/>
      <c r="E116" s="39"/>
      <c r="F116" s="10"/>
      <c r="G116" s="10"/>
      <c r="H116" s="10"/>
      <c r="I116" s="10"/>
      <c r="J116" s="10"/>
      <c r="K116" s="31"/>
      <c r="L116" s="40"/>
      <c r="M116" s="9"/>
      <c r="N116" s="9"/>
      <c r="O116" s="9"/>
      <c r="P116" s="27"/>
      <c r="Q116" s="27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38"/>
      <c r="AI116" s="38"/>
      <c r="AJ116" s="38"/>
      <c r="AK116" s="9"/>
      <c r="AL116" s="12"/>
    </row>
    <row r="117" spans="2:38" ht="15.75" x14ac:dyDescent="0.25">
      <c r="B117" s="41"/>
      <c r="C117" s="41"/>
      <c r="D117" s="41"/>
      <c r="E117" s="18" t="s">
        <v>325</v>
      </c>
      <c r="F117" s="18"/>
      <c r="G117" s="18"/>
      <c r="H117" s="41"/>
      <c r="I117" s="41"/>
      <c r="J117" s="41"/>
      <c r="K117" s="41"/>
      <c r="L117" s="42">
        <f>SUM(L6:L116)</f>
        <v>15432955.719999999</v>
      </c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2">
        <f>SUM(AI6:AI116)</f>
        <v>1276959.8863972612</v>
      </c>
      <c r="AJ117" s="42"/>
      <c r="AK117" s="42">
        <f>SUM(AK6:AK116)</f>
        <v>5973619.189130594</v>
      </c>
      <c r="AL117" s="42">
        <f>SUM(AL6:AL116)</f>
        <v>9459336.5308694094</v>
      </c>
    </row>
    <row r="118" spans="2:38" x14ac:dyDescent="0.25">
      <c r="G118" s="45"/>
      <c r="H118" s="45"/>
      <c r="I118" s="45"/>
      <c r="J118" s="45"/>
      <c r="K118" s="45"/>
      <c r="L118" s="4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</row>
  </sheetData>
  <mergeCells count="2">
    <mergeCell ref="G118:K118"/>
    <mergeCell ref="B3:AL3"/>
  </mergeCells>
  <phoneticPr fontId="14" type="noConversion"/>
  <pageMargins left="0.23622047244094491" right="0.23622047244094491" top="0.74803149606299213" bottom="0.74803149606299213" header="0.31496062992125984" footer="0.31496062992125984"/>
  <pageSetup paperSize="5" scale="75" orientation="landscape" r:id="rId1"/>
  <headerFooter>
    <oddHeader>&amp;C&amp;"Arial Black,Normal"&amp;16HOSPITAL NACIONAL DE NIÑOS BENJAMIN BLOOM&amp;"-,Normal"&amp;11
&amp;"Arial Black,Normal"&amp;12LISTADO DE BIENES PARA LEY DE TRANSPARENCIA&amp;"-,Normal"&amp;11
&amp;"Arial Black,Normal"&amp;12DEPRECIACION AL 30 DE ABRIL DEL 2021.&amp;R&amp;P</oddHeader>
    <oddFooter>&amp;C&amp;"-,Negrita"Elaborado por: Victor Manuel Ventura C.
Contador
Fecha de Elaboracion: 30/04/2021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Windows xp</cp:lastModifiedBy>
  <cp:lastPrinted>2021-04-30T13:15:08Z</cp:lastPrinted>
  <dcterms:created xsi:type="dcterms:W3CDTF">2021-01-27T19:34:14Z</dcterms:created>
  <dcterms:modified xsi:type="dcterms:W3CDTF">2021-05-19T20:15:40Z</dcterms:modified>
</cp:coreProperties>
</file>