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805" activeTab="1"/>
  </bookViews>
  <sheets>
    <sheet name="CONSOLIDADO 75%" sheetId="3" r:id="rId1"/>
    <sheet name="SANEAMIENTO" sheetId="1" r:id="rId2"/>
    <sheet name="CASA DE ENCUENTRO" sheetId="8" r:id="rId3"/>
    <sheet name="ESPACIOS PUBLICOS" sheetId="5" r:id="rId4"/>
    <sheet name="EDUCACION" sheetId="32" r:id="rId5"/>
    <sheet name="CRECIENDO Y APRENDIENDO JUNTOS" sheetId="33" r:id="rId6"/>
    <sheet name="HACIA UNA ESCUELA SALUDABLE" sheetId="35" r:id="rId7"/>
    <sheet name="VIVIENDOS MIS DERECHOS EN FAMIL" sheetId="34" r:id="rId8"/>
    <sheet name="FIESTAS PATRONALES" sheetId="13" r:id="rId9"/>
    <sheet name="DEPORTES" sheetId="6" r:id="rId10"/>
    <sheet name="MTTO DE CALLES" sheetId="36" r:id="rId11"/>
    <sheet name="UNIDAD DE LA MUJER" sheetId="31" r:id="rId12"/>
    <sheet name="ALUMBRADO PUBLICO" sheetId="2" r:id="rId13"/>
    <sheet name="EMERGENCIAS" sheetId="14" r:id="rId14"/>
    <sheet name="COMPRA DE ABONO" sheetId="23" r:id="rId15"/>
    <sheet name="Hoja1" sheetId="37" r:id="rId16"/>
  </sheets>
  <calcPr calcId="152511"/>
</workbook>
</file>

<file path=xl/calcChain.xml><?xml version="1.0" encoding="utf-8"?>
<calcChain xmlns="http://schemas.openxmlformats.org/spreadsheetml/2006/main">
  <c r="F17" i="35" l="1"/>
  <c r="G8" i="6" l="1"/>
  <c r="C45" i="3" l="1"/>
  <c r="C44" i="3"/>
  <c r="C40" i="3"/>
  <c r="C37" i="3"/>
  <c r="C41" i="3" s="1"/>
  <c r="C34" i="3"/>
  <c r="C33" i="3"/>
  <c r="C29" i="3"/>
  <c r="C27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C7" i="3"/>
  <c r="C5" i="3"/>
  <c r="C9" i="3" s="1"/>
  <c r="C30" i="3" l="1"/>
  <c r="C46" i="3" s="1"/>
  <c r="F37" i="34"/>
  <c r="F32" i="34"/>
  <c r="F12" i="34"/>
  <c r="F31" i="34"/>
  <c r="F30" i="34"/>
  <c r="F28" i="34" l="1"/>
  <c r="F29" i="34"/>
  <c r="F27" i="34"/>
  <c r="E29" i="34"/>
  <c r="F21" i="34"/>
  <c r="F20" i="34"/>
  <c r="F19" i="34"/>
  <c r="F18" i="34"/>
  <c r="F11" i="34"/>
  <c r="F26" i="34" l="1"/>
  <c r="F16" i="34"/>
  <c r="E22" i="34"/>
  <c r="F22" i="34" s="1"/>
  <c r="F24" i="34"/>
  <c r="F23" i="34"/>
  <c r="F17" i="34"/>
  <c r="F15" i="34"/>
  <c r="F25" i="34"/>
  <c r="E15" i="34"/>
  <c r="G72" i="6" l="1"/>
  <c r="G68" i="6"/>
  <c r="G67" i="6"/>
  <c r="G15" i="32"/>
  <c r="G29" i="36" l="1"/>
  <c r="G28" i="36"/>
  <c r="G27" i="36"/>
  <c r="G26" i="36"/>
  <c r="G25" i="36"/>
  <c r="G24" i="36"/>
  <c r="G23" i="36"/>
  <c r="G22" i="36"/>
  <c r="G21" i="36"/>
  <c r="G20" i="36"/>
  <c r="G19" i="36"/>
  <c r="G31" i="36" s="1"/>
  <c r="G16" i="36"/>
  <c r="G15" i="36"/>
  <c r="G14" i="36"/>
  <c r="G13" i="36"/>
  <c r="G17" i="36" s="1"/>
  <c r="G10" i="36"/>
  <c r="G9" i="36"/>
  <c r="G11" i="36" s="1"/>
  <c r="G32" i="36" s="1"/>
  <c r="G8" i="36"/>
  <c r="F32" i="8" l="1"/>
  <c r="G31" i="8"/>
  <c r="F15" i="35" l="1"/>
  <c r="F16" i="35" s="1"/>
  <c r="F10" i="35"/>
  <c r="F12" i="35" s="1"/>
  <c r="F36" i="34"/>
  <c r="F10" i="34"/>
  <c r="F11" i="33"/>
  <c r="F21" i="33"/>
  <c r="F16" i="33"/>
  <c r="F15" i="33"/>
  <c r="F10" i="33"/>
  <c r="F17" i="33" l="1"/>
  <c r="F12" i="33"/>
  <c r="F22" i="33" l="1"/>
  <c r="G18" i="8" l="1"/>
  <c r="G28" i="8"/>
  <c r="G23" i="8"/>
  <c r="G36" i="8"/>
  <c r="G37" i="8" s="1"/>
  <c r="G21" i="8"/>
  <c r="F13" i="8" l="1"/>
  <c r="G13" i="8" s="1"/>
  <c r="F12" i="8"/>
  <c r="G17" i="14"/>
  <c r="G22" i="14"/>
  <c r="G33" i="2"/>
  <c r="G31" i="2"/>
  <c r="F31" i="2"/>
  <c r="G13" i="2"/>
  <c r="G11" i="2"/>
  <c r="F12" i="2"/>
  <c r="F11" i="2"/>
  <c r="G10" i="2"/>
  <c r="G25" i="31"/>
  <c r="F70" i="6"/>
  <c r="G71" i="6"/>
  <c r="G70" i="6"/>
  <c r="G11" i="6"/>
  <c r="G14" i="32"/>
  <c r="F14" i="32"/>
  <c r="F38" i="1"/>
  <c r="F33" i="5"/>
  <c r="F58" i="1"/>
  <c r="G23" i="1" l="1"/>
  <c r="G21" i="5"/>
  <c r="F20" i="5"/>
  <c r="G20" i="5" s="1"/>
  <c r="F17" i="5"/>
  <c r="G17" i="5" s="1"/>
  <c r="F16" i="5"/>
  <c r="G16" i="5" s="1"/>
  <c r="F13" i="5"/>
  <c r="F12" i="5"/>
  <c r="F11" i="5"/>
  <c r="F10" i="5"/>
  <c r="F24" i="1"/>
  <c r="G24" i="1" s="1"/>
  <c r="F19" i="1" l="1"/>
  <c r="G19" i="1" s="1"/>
  <c r="G18" i="1"/>
  <c r="F12" i="1"/>
  <c r="G20" i="1" s="1"/>
  <c r="F11" i="1"/>
  <c r="F16" i="1" l="1"/>
  <c r="G16" i="1" s="1"/>
  <c r="F15" i="1"/>
  <c r="G15" i="1" s="1"/>
  <c r="G12" i="1"/>
  <c r="F9" i="32"/>
  <c r="F52" i="6"/>
  <c r="G52" i="6" s="1"/>
  <c r="F51" i="6"/>
  <c r="G51" i="6" s="1"/>
  <c r="G47" i="6" l="1"/>
  <c r="G11" i="32" l="1"/>
  <c r="G10" i="32"/>
  <c r="G9" i="32"/>
  <c r="G16" i="32" l="1"/>
  <c r="G43" i="6"/>
  <c r="G42" i="6"/>
  <c r="G41" i="6"/>
  <c r="G44" i="6" s="1"/>
  <c r="G38" i="6"/>
  <c r="G16" i="6"/>
  <c r="G20" i="6"/>
  <c r="G19" i="6"/>
  <c r="G18" i="6"/>
  <c r="G17" i="6"/>
  <c r="G16" i="31"/>
  <c r="G21" i="31"/>
  <c r="G20" i="31"/>
  <c r="G12" i="31"/>
  <c r="G11" i="31"/>
  <c r="G10" i="31"/>
  <c r="G9" i="31"/>
  <c r="G22" i="31" l="1"/>
  <c r="G13" i="31"/>
  <c r="G21" i="6"/>
  <c r="G17" i="31"/>
  <c r="G52" i="13"/>
  <c r="G62" i="13"/>
  <c r="G56" i="13"/>
  <c r="G53" i="13"/>
  <c r="G54" i="13"/>
  <c r="G55" i="13"/>
  <c r="G57" i="13"/>
  <c r="G36" i="13"/>
  <c r="G30" i="13"/>
  <c r="G29" i="13"/>
  <c r="G28" i="13"/>
  <c r="G27" i="13"/>
  <c r="G24" i="13"/>
  <c r="G23" i="13"/>
  <c r="G15" i="13"/>
  <c r="G16" i="13" s="1"/>
  <c r="G32" i="8"/>
  <c r="G10" i="8"/>
  <c r="G12" i="8"/>
  <c r="G27" i="31" l="1"/>
  <c r="G25" i="13"/>
  <c r="G31" i="13"/>
  <c r="G33" i="5" l="1"/>
  <c r="G35" i="5"/>
  <c r="G36" i="5"/>
  <c r="G50" i="1"/>
  <c r="G43" i="1"/>
  <c r="G23" i="14" l="1"/>
  <c r="G32" i="2"/>
  <c r="G58" i="1"/>
  <c r="G59" i="1" s="1"/>
  <c r="G54" i="1"/>
  <c r="G55" i="1" s="1"/>
  <c r="G49" i="1"/>
  <c r="G48" i="1"/>
  <c r="G47" i="1"/>
  <c r="G42" i="1"/>
  <c r="G41" i="1"/>
  <c r="G40" i="1"/>
  <c r="G39" i="1"/>
  <c r="G38" i="1"/>
  <c r="G37" i="1"/>
  <c r="G32" i="1"/>
  <c r="G33" i="1" s="1"/>
  <c r="G28" i="1"/>
  <c r="G29" i="1" s="1"/>
  <c r="G49" i="5"/>
  <c r="G44" i="5"/>
  <c r="G43" i="5"/>
  <c r="G42" i="5"/>
  <c r="G41" i="5"/>
  <c r="G40" i="5"/>
  <c r="G34" i="5"/>
  <c r="G32" i="5"/>
  <c r="G37" i="5" s="1"/>
  <c r="G28" i="5"/>
  <c r="G27" i="5"/>
  <c r="G24" i="5"/>
  <c r="G13" i="5"/>
  <c r="G12" i="5"/>
  <c r="G11" i="5"/>
  <c r="G10" i="5"/>
  <c r="G29" i="5" l="1"/>
  <c r="G44" i="1"/>
  <c r="G51" i="1"/>
  <c r="G45" i="5"/>
  <c r="G11" i="1"/>
  <c r="G25" i="1" s="1"/>
  <c r="G50" i="5" l="1"/>
  <c r="G60" i="1"/>
  <c r="G11" i="23"/>
  <c r="G12" i="23" s="1"/>
  <c r="G13" i="23" s="1"/>
  <c r="G18" i="2"/>
  <c r="G8" i="23" l="1"/>
  <c r="G9" i="23" s="1"/>
  <c r="G37" i="6" l="1"/>
  <c r="G39" i="6" l="1"/>
  <c r="G58" i="6"/>
  <c r="G57" i="6"/>
  <c r="G34" i="6"/>
  <c r="G33" i="6"/>
  <c r="G32" i="6"/>
  <c r="G31" i="6"/>
  <c r="G30" i="6"/>
  <c r="G13" i="6"/>
  <c r="G26" i="6"/>
  <c r="G27" i="6"/>
  <c r="G25" i="6"/>
  <c r="G24" i="6"/>
  <c r="G23" i="6"/>
  <c r="G12" i="6"/>
  <c r="G10" i="6"/>
  <c r="G9" i="6"/>
  <c r="G14" i="6" l="1"/>
  <c r="G28" i="6"/>
  <c r="G35" i="6"/>
  <c r="G54" i="6"/>
  <c r="G62" i="6"/>
  <c r="G53" i="6"/>
  <c r="G55" i="6"/>
  <c r="G61" i="6"/>
  <c r="G48" i="6"/>
  <c r="G49" i="6" l="1"/>
  <c r="G50" i="6"/>
  <c r="G56" i="6"/>
  <c r="G59" i="6"/>
  <c r="G60" i="6"/>
  <c r="G64" i="6" l="1"/>
  <c r="G43" i="13" l="1"/>
  <c r="G34" i="13"/>
  <c r="G19" i="14" l="1"/>
  <c r="G20" i="14" s="1"/>
  <c r="G18" i="14"/>
  <c r="G14" i="14"/>
  <c r="G13" i="14"/>
  <c r="G10" i="14"/>
  <c r="G9" i="14"/>
  <c r="G15" i="14" l="1"/>
  <c r="G11" i="14"/>
  <c r="G24" i="14" l="1"/>
  <c r="G30" i="8"/>
  <c r="G29" i="8"/>
  <c r="G33" i="8" s="1"/>
  <c r="G17" i="8"/>
  <c r="G24" i="8"/>
  <c r="G22" i="8"/>
  <c r="G20" i="8"/>
  <c r="G19" i="8"/>
  <c r="G11" i="8"/>
  <c r="G58" i="13"/>
  <c r="G59" i="13" s="1"/>
  <c r="G63" i="13" s="1"/>
  <c r="G51" i="13"/>
  <c r="G47" i="13"/>
  <c r="G46" i="13"/>
  <c r="G42" i="13"/>
  <c r="G41" i="13"/>
  <c r="G40" i="13"/>
  <c r="G35" i="13"/>
  <c r="G33" i="13"/>
  <c r="G20" i="13"/>
  <c r="G19" i="13"/>
  <c r="G18" i="13"/>
  <c r="G12" i="13"/>
  <c r="G11" i="13"/>
  <c r="G10" i="13"/>
  <c r="G9" i="13"/>
  <c r="G25" i="8" l="1"/>
  <c r="G14" i="8"/>
  <c r="G38" i="8" s="1"/>
  <c r="G37" i="13"/>
  <c r="G13" i="13"/>
  <c r="G44" i="13"/>
  <c r="G48" i="13"/>
  <c r="G21" i="13"/>
  <c r="G27" i="2" l="1"/>
  <c r="G23" i="2"/>
  <c r="G22" i="2"/>
  <c r="G21" i="2"/>
  <c r="G20" i="2"/>
  <c r="G19" i="2"/>
  <c r="G17" i="2"/>
  <c r="G16" i="2"/>
  <c r="G24" i="2" s="1"/>
  <c r="G12" i="2"/>
  <c r="G28" i="2" l="1"/>
</calcChain>
</file>

<file path=xl/comments1.xml><?xml version="1.0" encoding="utf-8"?>
<comments xmlns="http://schemas.openxmlformats.org/spreadsheetml/2006/main">
  <authors>
    <author>Autor</author>
  </authors>
  <commentList>
    <comment ref="G8" authorId="0" shapeId="0">
      <text>
        <r>
          <rPr>
            <b/>
            <sz val="12"/>
            <color indexed="81"/>
            <rFont val="Tahoma"/>
            <family val="2"/>
          </rPr>
          <t>Autor:</t>
        </r>
        <r>
          <rPr>
            <sz val="12"/>
            <color indexed="81"/>
            <rFont val="Tahoma"/>
            <family val="2"/>
          </rPr>
          <t xml:space="preserve">
se refiere a limpieza de calles y caminos vecinales de los diferentes cantones una limpieza por canton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es el valor del salario bonificacion y aguinaldo</t>
        </r>
      </text>
    </comment>
  </commentList>
</comments>
</file>

<file path=xl/sharedStrings.xml><?xml version="1.0" encoding="utf-8"?>
<sst xmlns="http://schemas.openxmlformats.org/spreadsheetml/2006/main" count="813" uniqueCount="346">
  <si>
    <t>CANTIDAD</t>
  </si>
  <si>
    <t>SUB-TOTAL</t>
  </si>
  <si>
    <t>DESCRIPCION</t>
  </si>
  <si>
    <t>MEDIDA</t>
  </si>
  <si>
    <t>PRECIO</t>
  </si>
  <si>
    <t>UNITARIO</t>
  </si>
  <si>
    <t>FONDO PARA EL DESARROLLO ECONOMICO Y SOCIAL DE EL SALVADOR</t>
  </si>
  <si>
    <t>HOJA DE PRESUPUESTO</t>
  </si>
  <si>
    <t>ITEM</t>
  </si>
  <si>
    <t>UNIDAD DE</t>
  </si>
  <si>
    <t>TOTAL</t>
  </si>
  <si>
    <t>S.G.</t>
  </si>
  <si>
    <t>Combustible y lubricantes</t>
  </si>
  <si>
    <t>Llantas</t>
  </si>
  <si>
    <t>c/u</t>
  </si>
  <si>
    <t>DISPOSICION FINAL DE DESECHOS SÓLIDOS</t>
  </si>
  <si>
    <t>mes</t>
  </si>
  <si>
    <t>FODES</t>
  </si>
  <si>
    <t>7. PRESUPUESTO</t>
  </si>
  <si>
    <t>s.g.</t>
  </si>
  <si>
    <t>MATERIALES E INSUMOS</t>
  </si>
  <si>
    <t>Fotocelda para lámpara de mercurio USA</t>
  </si>
  <si>
    <t>unidad</t>
  </si>
  <si>
    <t>Capacitor p/lámpara de mercurio</t>
  </si>
  <si>
    <t>Foco de mercurio 175W</t>
  </si>
  <si>
    <t>Cinta aislante grande</t>
  </si>
  <si>
    <t>Alambre de cobre # 14</t>
  </si>
  <si>
    <t>caja</t>
  </si>
  <si>
    <t>YPU # 2 X 10 (CHICLE)</t>
  </si>
  <si>
    <t>EQUIPO Y HERRAMIENTAS</t>
  </si>
  <si>
    <t>Cinturón de seguridad para electricista</t>
  </si>
  <si>
    <t>par</t>
  </si>
  <si>
    <t>ALCALDIA MUNICIPAL DE VERAPAZ, DEPARTAMENTO DE SAN VICENTE</t>
  </si>
  <si>
    <t>FODES 75%</t>
  </si>
  <si>
    <t>OTROS BIENES Y SERVICIOS</t>
  </si>
  <si>
    <t xml:space="preserve">CONTRATACION DE SERVICIOS </t>
  </si>
  <si>
    <t>EQUIPOS, HERRAMIENTAS E INSUMOS</t>
  </si>
  <si>
    <t>Herramientas manuales</t>
  </si>
  <si>
    <t>juego</t>
  </si>
  <si>
    <t>INSUMOS Y MATERIALES</t>
  </si>
  <si>
    <t>Fertilizantes</t>
  </si>
  <si>
    <t>ACTIVIDAD</t>
  </si>
  <si>
    <t xml:space="preserve">UNIDAD DE </t>
  </si>
  <si>
    <t>1.00</t>
  </si>
  <si>
    <t>paquete</t>
  </si>
  <si>
    <t>Refrigerios</t>
  </si>
  <si>
    <t>Premios (trofeos)</t>
  </si>
  <si>
    <t>Balones para futbol # 5</t>
  </si>
  <si>
    <t>Balones de softball</t>
  </si>
  <si>
    <t>Guantes de cuero</t>
  </si>
  <si>
    <t>Uniformes para equipos de futbol</t>
  </si>
  <si>
    <t>Cal hidratada</t>
  </si>
  <si>
    <t>bolsa</t>
  </si>
  <si>
    <t xml:space="preserve">unidad </t>
  </si>
  <si>
    <t>Payasos</t>
  </si>
  <si>
    <t>POLVORA Y FUEGOS ARTIFICIALES</t>
  </si>
  <si>
    <t>Polvora tradicional</t>
  </si>
  <si>
    <t>Polvora China</t>
  </si>
  <si>
    <t>Refrigerios para eventos eventos</t>
  </si>
  <si>
    <t>evento</t>
  </si>
  <si>
    <t>Piñatas</t>
  </si>
  <si>
    <t xml:space="preserve">Dulces </t>
  </si>
  <si>
    <t>arroba</t>
  </si>
  <si>
    <t>Servicios de transporte</t>
  </si>
  <si>
    <t>OTROS PRODUCTOS Y SERVICIOS</t>
  </si>
  <si>
    <t>PRESUPUESTO: FIESTAS PATRONALES</t>
  </si>
  <si>
    <t>AGRUPACIONES MUSICALES</t>
  </si>
  <si>
    <t>DISCOMÓVILES</t>
  </si>
  <si>
    <t>Castillo</t>
  </si>
  <si>
    <t>ALIMENTACION</t>
  </si>
  <si>
    <t>Alimento para Banda Musical</t>
  </si>
  <si>
    <t>Atención a Candidatas</t>
  </si>
  <si>
    <t>FIESTAS INFANTILES</t>
  </si>
  <si>
    <t>CARROSAS</t>
  </si>
  <si>
    <t>Carro de San José</t>
  </si>
  <si>
    <t>Carrosas para candidatas y reinas</t>
  </si>
  <si>
    <t>Revistas</t>
  </si>
  <si>
    <t>Servicios de telefonia</t>
  </si>
  <si>
    <t>Materiales de limpieza</t>
  </si>
  <si>
    <t>Mantenimiento de computadoras</t>
  </si>
  <si>
    <t>Servicios de talleristas</t>
  </si>
  <si>
    <t>Alimentos y/o refrigerios</t>
  </si>
  <si>
    <t>Arrendamiento de maquinaria</t>
  </si>
  <si>
    <t>Servicios profesionales de ingeniería</t>
  </si>
  <si>
    <t>Equipo de protección (guantes, botas y mascarillas)</t>
  </si>
  <si>
    <t xml:space="preserve">Medicina para primeros auxilios </t>
  </si>
  <si>
    <t>EQUIPOS Y HERRAMIENTAS</t>
  </si>
  <si>
    <t>Transporte</t>
  </si>
  <si>
    <t>Conos medianos</t>
  </si>
  <si>
    <t>Balón de futbol # 5</t>
  </si>
  <si>
    <t>Balón de futbol # 3</t>
  </si>
  <si>
    <t>Equipajes para equipos de softbol</t>
  </si>
  <si>
    <t>Herramientas y equipo de protección</t>
  </si>
  <si>
    <t>Combustible</t>
  </si>
  <si>
    <t>Alquiler de mesas y sillas</t>
  </si>
  <si>
    <t>Bate de aluminio</t>
  </si>
  <si>
    <t>Viajes</t>
  </si>
  <si>
    <t>Agua en bolsa</t>
  </si>
  <si>
    <t>fardo</t>
  </si>
  <si>
    <t>Arbitraje deportivo</t>
  </si>
  <si>
    <t>PRESUPUESTO ESCUELA MUNICIPAL DE FUTBOL</t>
  </si>
  <si>
    <t>TORNEO DE FUTBOL LIBRE</t>
  </si>
  <si>
    <t>Uniformes para equipos de futbol (Equipaje para 16 deportistas incluye portero)</t>
  </si>
  <si>
    <t>Mallas para metas</t>
  </si>
  <si>
    <t>TORNEO DE SOFTBALL MIXTO</t>
  </si>
  <si>
    <t>TORNEO DE SOFTBALL FEMENINO</t>
  </si>
  <si>
    <t>Chalecos</t>
  </si>
  <si>
    <t>Sapos</t>
  </si>
  <si>
    <t>TOTAL DEL PROYECTO</t>
  </si>
  <si>
    <t>APOYO A RUNNERS</t>
  </si>
  <si>
    <t xml:space="preserve">Pago de instructor </t>
  </si>
  <si>
    <t>Unidad</t>
  </si>
  <si>
    <t xml:space="preserve">GASTOS BANCARIOS </t>
  </si>
  <si>
    <t>Chequeras</t>
  </si>
  <si>
    <t>MANTENIMIENTO Y ORNATO DE ESPACIOS PUBLICOS DE VERAPAZ 2019</t>
  </si>
  <si>
    <t>CELEBRACION DE LAS FIESTAS PATRONALES DE VERAPAZ AÑO 2019</t>
  </si>
  <si>
    <t>FIESTAS POPULARES Y CULTURALES DE VERAPAZ 2019</t>
  </si>
  <si>
    <t>MANTENIMIENTO DE RED DE ALUMBRADO PUBLICO 2019</t>
  </si>
  <si>
    <t>EMPEDRADO FRAGUADO SUPERFICIE TERMINADA EN LOTIFICACION C/MOLINEROS</t>
  </si>
  <si>
    <t>SACO DE SULFATO DE 90 KG</t>
  </si>
  <si>
    <t>u</t>
  </si>
  <si>
    <t>yarda</t>
  </si>
  <si>
    <t>Balastros p/lámpara de mercurio 120 V</t>
  </si>
  <si>
    <t>Balastros p/lámpara de mercurio 240 V</t>
  </si>
  <si>
    <t>Materiales de construccion y/o ferreteria, para atender emergencias</t>
  </si>
  <si>
    <t>GASTOS BANCARIOS</t>
  </si>
  <si>
    <t>Compra de chequera</t>
  </si>
  <si>
    <t xml:space="preserve">u </t>
  </si>
  <si>
    <t>Mensual</t>
  </si>
  <si>
    <t>Pintura acrilica</t>
  </si>
  <si>
    <t>Materiales varios</t>
  </si>
  <si>
    <t>REMUNERACIONES</t>
  </si>
  <si>
    <t>SUBTOTAL</t>
  </si>
  <si>
    <t>COMBUSTIBLE PARA VEHICULO DE RECOLECCION DE DESECHOS</t>
  </si>
  <si>
    <t>Entrega promedio de desechos a empresa para disposicion final</t>
  </si>
  <si>
    <t>Uniformes (Vestuario y calzado)</t>
  </si>
  <si>
    <t>C/U</t>
  </si>
  <si>
    <t>Mantenimiento del vehículo de recolección (Repuestos y mano de obra y  mantenimiento preventivo)</t>
  </si>
  <si>
    <t>Servicios de Transporte temporal de desechos sólidos.</t>
  </si>
  <si>
    <t>DIA DEL MEDIO AMBIENTE</t>
  </si>
  <si>
    <t>Servicios de sonido</t>
  </si>
  <si>
    <t>SEGURO DE VEHICULO</t>
  </si>
  <si>
    <t>Seguro de Automotor</t>
  </si>
  <si>
    <t>S.G</t>
  </si>
  <si>
    <t>Contenedor de basura metálicos nuevos</t>
  </si>
  <si>
    <t>Mantenimiento de contenedores existentes</t>
  </si>
  <si>
    <t>Compra de motoguadaña</t>
  </si>
  <si>
    <t xml:space="preserve">Tractor cortagrama </t>
  </si>
  <si>
    <t>Uniformes y calzado</t>
  </si>
  <si>
    <t>Sueldo a empleada bibliotecaria</t>
  </si>
  <si>
    <t>Orquesta San Vicente</t>
  </si>
  <si>
    <t>Sonora Maya</t>
  </si>
  <si>
    <t>Orq. San Esteban</t>
  </si>
  <si>
    <t>Banda LL</t>
  </si>
  <si>
    <t>EVENTO DE BELLEZA</t>
  </si>
  <si>
    <t xml:space="preserve">Evento de Belleza </t>
  </si>
  <si>
    <t>Platinum</t>
  </si>
  <si>
    <t>High Energy</t>
  </si>
  <si>
    <t>Avatar</t>
  </si>
  <si>
    <t>SONIDO</t>
  </si>
  <si>
    <t>Sonido para perifoneos</t>
  </si>
  <si>
    <t xml:space="preserve">Sonido para eventos </t>
  </si>
  <si>
    <t>Regalos y premios</t>
  </si>
  <si>
    <t>Toritos</t>
  </si>
  <si>
    <t>Bebida gaseosa</t>
  </si>
  <si>
    <t>Tiket para baile</t>
  </si>
  <si>
    <t>Plástico negro</t>
  </si>
  <si>
    <t>Colocación de malla</t>
  </si>
  <si>
    <t>Alquiler de láminas</t>
  </si>
  <si>
    <t>Juegos mecánicos</t>
  </si>
  <si>
    <t>tiket</t>
  </si>
  <si>
    <t>IMPREVISTOS</t>
  </si>
  <si>
    <t xml:space="preserve">Gastos imprevistos </t>
  </si>
  <si>
    <t>Servicios de talleristas (Panadería, Cocina, Cosmetología y Floristería)</t>
  </si>
  <si>
    <t>Servicios médicos (citologias y otros)</t>
  </si>
  <si>
    <t>Artistas (celebración dia intern. De la mujer y dia de la no violencia contra la mujer)</t>
  </si>
  <si>
    <t>Silla secretarial</t>
  </si>
  <si>
    <t>EQUIPOS</t>
  </si>
  <si>
    <t>Papelería y accesorios de oficina</t>
  </si>
  <si>
    <t>TORNEO DE FUTBOLITO MACHO</t>
  </si>
  <si>
    <t>Balones para futbol # 4 pesada</t>
  </si>
  <si>
    <t>Red para meta pequeña</t>
  </si>
  <si>
    <t>Uniforme para futbolito macho</t>
  </si>
  <si>
    <t>Premios (medallas)</t>
  </si>
  <si>
    <t>Transporte de beneficiarios en torneos (transporte para escuela de Verapaz y Jiboa)</t>
  </si>
  <si>
    <t>TORNEO DE BASKETBALL</t>
  </si>
  <si>
    <t xml:space="preserve">Balón </t>
  </si>
  <si>
    <t>Equipajes para equipos de basketball (paquete de 10 uniformes)</t>
  </si>
  <si>
    <t>Malllas para aros</t>
  </si>
  <si>
    <t>pares</t>
  </si>
  <si>
    <t>Maestros (Escuela Parvularia, C.E.C. San José y C.E. Jiboa)</t>
  </si>
  <si>
    <t>Servicios de transporte (alumnos de San Juan, Santa Teresa, Nuevo Oriente y Borjas)</t>
  </si>
  <si>
    <t>Madres cuidadoras (CAI de Verapaz, Molineros y Hacienda Nuevo Oriente)</t>
  </si>
  <si>
    <t>buenas</t>
  </si>
  <si>
    <t>ADQUISICION DE VEHICULO USADO PARA RECOLECCION DE DESECHOS SOLIDOS</t>
  </si>
  <si>
    <t>CONSTRUCCION DE CONCRETEADO DE CALLE DE 110 ML EN CASCO URBANO</t>
  </si>
  <si>
    <t>Mtto. De canchas</t>
  </si>
  <si>
    <t>Bonificación promotor</t>
  </si>
  <si>
    <t>Sueldo de 3 recolectores de desechos sólidos</t>
  </si>
  <si>
    <t xml:space="preserve">Sueldo de 4 separadores y manejo de desechos sólidos </t>
  </si>
  <si>
    <t>SUELDOS</t>
  </si>
  <si>
    <t>APORTES PATRONALES</t>
  </si>
  <si>
    <t>ISSS e INSAFORP</t>
  </si>
  <si>
    <t>AFP'S</t>
  </si>
  <si>
    <t>PRESTACIONES</t>
  </si>
  <si>
    <t>Bonificación de Medio año (75% sobre sueldo base)</t>
  </si>
  <si>
    <t>Aguinaldo</t>
  </si>
  <si>
    <t>Empleado</t>
  </si>
  <si>
    <t>54110, 54118 y 54302</t>
  </si>
  <si>
    <t>JORNALES EVENTUALES</t>
  </si>
  <si>
    <t>Quincenal</t>
  </si>
  <si>
    <t>Sueldo de 2 barrenderos</t>
  </si>
  <si>
    <t>Sueldo de 2 jardineros</t>
  </si>
  <si>
    <t>Sueldo de personal (2) de mantenimiento de cancha de futbol y cementerios</t>
  </si>
  <si>
    <t>Sueldo de 2 vigilantes (Horarios diurno y nocturno)</t>
  </si>
  <si>
    <t>Jornales varios</t>
  </si>
  <si>
    <t>ISSS e INSAFORP (Vigilante en horas diurnas)</t>
  </si>
  <si>
    <t>AFP'S (Vigilante en horas diurnas)</t>
  </si>
  <si>
    <t>OTROS SERVICIOS</t>
  </si>
  <si>
    <t>Planillas de Jornales limpieza de calles principales de la ciudad</t>
  </si>
  <si>
    <t>Materiales para decoración escenario</t>
  </si>
  <si>
    <t>Premiaciones de participantes en concursos</t>
  </si>
  <si>
    <t>Limpieza de fosa séptica de parque central</t>
  </si>
  <si>
    <t>Cubeta</t>
  </si>
  <si>
    <t>Cortagrama t/carretilla 5.5 hp</t>
  </si>
  <si>
    <t>PRESUPUESTO: PROGRAMA PARA EL DESARROLLO DE LA EDUCACION EN VERAPAZ, AÑO 2019</t>
  </si>
  <si>
    <t>Aguinaldo de promotor</t>
  </si>
  <si>
    <t>Promotor de deporte (Tiempo completo)</t>
  </si>
  <si>
    <t>Monitor de escuelita de fútbol I (Por horas)</t>
  </si>
  <si>
    <t>Monitor de escuelita de fútbol II (Por horas)</t>
  </si>
  <si>
    <t>PRESUPUESTO: RECREACION Y DEPORTE PARA LA SANA CONVIVENCIA EN EL MUNICIPIO DE VERAPAZ, AÑO 2019</t>
  </si>
  <si>
    <t>Taller</t>
  </si>
  <si>
    <t>Sueldo electricista</t>
  </si>
  <si>
    <t>PRESUPUESTO: MTTO. DE LA RED DE ALUMBRADO PUBLICO DE VERAPAZ, AÑO 2019</t>
  </si>
  <si>
    <t>PRESUPUESTO: PREVENCIÓN DE DESASTRES Y ATENCION DE EMERGENCIAS, AÑO 2019</t>
  </si>
  <si>
    <t>PREVENCION DE DESASTRES Y ATENCION DE EMERGENCIAS, AÑO 2019</t>
  </si>
  <si>
    <t>Alimentación para comisiones de protección civil</t>
  </si>
  <si>
    <t>SACO</t>
  </si>
  <si>
    <t>Sueldo a empleada facilitadora</t>
  </si>
  <si>
    <t>Empleada</t>
  </si>
  <si>
    <t>SERVICIOS</t>
  </si>
  <si>
    <t>Servicio de agua</t>
  </si>
  <si>
    <t>Servicios de energia electrica</t>
  </si>
  <si>
    <t>GASTOS FINANCIEROS</t>
  </si>
  <si>
    <t>Retroproyector</t>
  </si>
  <si>
    <t>INSUMOS  y MATERIAL Y EQUIPO</t>
  </si>
  <si>
    <t>Tinta para impresor, papel bond y otros</t>
  </si>
  <si>
    <t>Servicios artísticos en actividades culturales (Payaso)</t>
  </si>
  <si>
    <t xml:space="preserve">Planillas de Jornales eventuales limpieza de calles . </t>
  </si>
  <si>
    <t>PRESUPUESTO: MANTENIMIENTO Y ORNATO DE ESPACIOS PUBLICOS AÑO 2019</t>
  </si>
  <si>
    <t>MANTENIMIENTO DE CALLES DEL AREA URBANA Y RURAL DEL MUNICIPIO DE VERAPAZ, AÑO 2019</t>
  </si>
  <si>
    <t>INSUMOS Y  MATERIALES</t>
  </si>
  <si>
    <t xml:space="preserve"> 6 Madres educadoras de los Cantones San Antonio Jiboa y El Carmen</t>
  </si>
  <si>
    <t>4 Madres educadoras de la Colonia San José</t>
  </si>
  <si>
    <t>Material didactico</t>
  </si>
  <si>
    <t>Material diverso</t>
  </si>
  <si>
    <t>PRESUPUESTO: CRECIENDO Y APRENDIENDO JUNTOS - CONVENIO DE COOPERACION ENTRE LA FUNDACION EDUCO  Y LA MUNICIPALIDAD DE VERAPAZ</t>
  </si>
  <si>
    <t>PRESUPUESTO: CASA DE ENCUENTRO JUVENIL DEL MUNICIPIO DE VERAPAZ  - CONVENIO DE COOPERACION ENTRE LA FUNDACION EDUCO  Y LA MUNICIPALIDAD DE VERAPAZ</t>
  </si>
  <si>
    <t>Personal técnico que lidere el plan de acción</t>
  </si>
  <si>
    <t>PRESUPUESTO: HACIA UNA ESCUELA SALUDABLE Y SEGURA - CONVENIO DE COOPERACION ENTRE LA FUNDACION EDUCO  Y LA MUNICIPALIDAD DE VERAPAZ</t>
  </si>
  <si>
    <t>HACIA UNA ESCUELA SALUDABLE Y SEGURA - CONVENIO DE COOPERACION ENTRE LA FUNDACION EDUCO  Y LA MUNICIPALIDAD DE VERAPAZ</t>
  </si>
  <si>
    <t>CELEBRACION DEL DIA DE LA MADRE EN EL MUNICIPIO DE VERAPAZ, AÑO 2019</t>
  </si>
  <si>
    <t xml:space="preserve"> PROGRAMA PARA EL DESARROLLO DE LA EDUCACION EN VERAPAZ, AÑO 2019</t>
  </si>
  <si>
    <t>PROYECTOS A EJECUTAR EN  2019 CON FODES 75%</t>
  </si>
  <si>
    <t>DESARROLLO SOCIAL</t>
  </si>
  <si>
    <t>DESARROLLO ECONÓMICO</t>
  </si>
  <si>
    <t xml:space="preserve"> CASA DE ENCUENTRO JUVENIL DEL MUNICIPIO DE VERAPAZ  - CONVENIO DE COOPERACION ENTRE LA FUNDACION EDUCO  Y LA MUNICIPALIDAD DE VERAPAZ</t>
  </si>
  <si>
    <t>CRECIENDO Y APRENDIENDO JUNTOS - CONVENIO DE COOPERACION ENTRE LA FUNDACION EDUCO  Y LA MUNICIPALIDAD DE VERAPAZ</t>
  </si>
  <si>
    <t>DEUDA PUBLICA</t>
  </si>
  <si>
    <t>PAGO DE CREDITOS A INSTITUCIONES DEL SECTOR FINANCIERO</t>
  </si>
  <si>
    <t>Servicios de transporte de personas (Pasajes)</t>
  </si>
  <si>
    <t>Camisas</t>
  </si>
  <si>
    <t>Papelería y materiales p/tallerres (Tinta para impresor, papel bond y otros)</t>
  </si>
  <si>
    <t>Jornales (9 jornales y 1 caporal x quincena)</t>
  </si>
  <si>
    <t>catorcena</t>
  </si>
  <si>
    <t>Albañil (2 albañil por catorcena)</t>
  </si>
  <si>
    <t>Auxiliares de albañileria (4 auxiliares x catorcena)</t>
  </si>
  <si>
    <t>Palas</t>
  </si>
  <si>
    <t xml:space="preserve">unidad  </t>
  </si>
  <si>
    <t>Piochas</t>
  </si>
  <si>
    <t>Barras</t>
  </si>
  <si>
    <t>Brochas de 5"</t>
  </si>
  <si>
    <t xml:space="preserve">Cemento </t>
  </si>
  <si>
    <t>Arena</t>
  </si>
  <si>
    <t>m3</t>
  </si>
  <si>
    <t>Grava</t>
  </si>
  <si>
    <t>Piedra cuarta</t>
  </si>
  <si>
    <t>Madera</t>
  </si>
  <si>
    <t>Angulo de 2" x 1/4" x 6 metros</t>
  </si>
  <si>
    <t>pieza</t>
  </si>
  <si>
    <t>Hierro de 1/2" corrugado</t>
  </si>
  <si>
    <t>varilla</t>
  </si>
  <si>
    <t>Caño galvanizado de 1" pesado</t>
  </si>
  <si>
    <t xml:space="preserve"> pieza</t>
  </si>
  <si>
    <t>pintura anticorrosiva plateada</t>
  </si>
  <si>
    <t>galon</t>
  </si>
  <si>
    <t>Pintura de alto trafico</t>
  </si>
  <si>
    <t>Electrodos</t>
  </si>
  <si>
    <t>MTTO. DE CALLES DEL AREA URBANA Y RURAL DEL MUNICIPIO DE VERAPAZ, AÑO 2019</t>
  </si>
  <si>
    <t>FIESTAS PATRONALES DE VERAPAZ, AÑO 2019</t>
  </si>
  <si>
    <t>PREINVERSION EN PROYECTOS, AÑO 2019</t>
  </si>
  <si>
    <t>ARRENDAMIENTOS</t>
  </si>
  <si>
    <t>Arrendamientos de terreno que sirven de cancha de futbol</t>
  </si>
  <si>
    <t>SG</t>
  </si>
  <si>
    <t>SANEAMIENTO AMBIENTAL Y TRATAMIENTO DE DESECHOS SOLIDOS, AÑO 2019</t>
  </si>
  <si>
    <t>RECREACION Y DEPORTE PARA LA SANA CONVIVENCIA, AÑO 2019</t>
  </si>
  <si>
    <t>EMPODERAMIENTO Y DESARROLLO DE LAS MUJERES DEL MUNICIPIO DE VERAPAZ, AÑO 2019</t>
  </si>
  <si>
    <t>PROMOCION DEL TURISMO EN EL MUNICIPIO DE VERAPAZ, AÑO 2019</t>
  </si>
  <si>
    <t>Dietas</t>
  </si>
  <si>
    <t xml:space="preserve">Transporte </t>
  </si>
  <si>
    <t>Promocionales</t>
  </si>
  <si>
    <t>Buzones</t>
  </si>
  <si>
    <t>Servicio de internet</t>
  </si>
  <si>
    <t>Almuerzos para sesiones del CLD</t>
  </si>
  <si>
    <t>Almuerzos y refrigerios para jornada de evaluacion del Plan de Trabajo 2019</t>
  </si>
  <si>
    <t>Almuerzos para asistentes a reuniones trimestrales sobre Avances del Plan de Accion</t>
  </si>
  <si>
    <t>Tinta para impresoras</t>
  </si>
  <si>
    <t>Kit</t>
  </si>
  <si>
    <t>Brochure y otros materiales</t>
  </si>
  <si>
    <t>Agua y Café para funcionamiento</t>
  </si>
  <si>
    <t>Oasis</t>
  </si>
  <si>
    <t>CLD</t>
  </si>
  <si>
    <t>Participación en el encuentro departamental de CLD</t>
  </si>
  <si>
    <t>Proyector, Camara</t>
  </si>
  <si>
    <t>Celebración Día del Niño</t>
  </si>
  <si>
    <t>VMDF</t>
  </si>
  <si>
    <t>Material ludico</t>
  </si>
  <si>
    <t>PRESUPUESTO:  CONVENIO DE COOPERACION ENTRE LA FUNDACION EDUCO  Y LA MUNICIPALIDAD DE VERAPAZ DE LOS PROGRAMAS VIVIENDO MIS DERECHOS EN FAMILIA Y COMITÉ LOCAL DE DERECHOS.</t>
  </si>
  <si>
    <t>OBRAS DE MITIGACION EN CARCAVA EL BORBOLLÓN.</t>
  </si>
  <si>
    <t>ADQUISICION DE TERRENO PARA AMPLIACION DE CEMENTERIO MUNICIPAL</t>
  </si>
  <si>
    <t>CUENTAS POR PAGAR DEL PROY. ADQUISICION DE LAMPARAS LED</t>
  </si>
  <si>
    <t>SUBTOTAL LINEA DE TRABAJO 0301</t>
  </si>
  <si>
    <t>CONVENIO DE COOPERACION ENTRE LA FUNDACION EDUCO  Y LA MUNICIPALIDAD DE VERAPAZ DE LOS PROGRAMAS VIVIENDO MIS DERECHOS EN FAMILIA Y COMITÉ LOCAL DE DERECHOS.</t>
  </si>
  <si>
    <t>CUENTAS POR PAGAR DE AÑO ANTERIORES DE PROYECTOS VARIOS</t>
  </si>
  <si>
    <t>GASTOS FINANCIEROS (CHEQUERAS)</t>
  </si>
  <si>
    <t>SUBTOTAL LINEA DE TRABAJO 0302</t>
  </si>
  <si>
    <t>TOTAL AREA DE GESTION 3</t>
  </si>
  <si>
    <t xml:space="preserve">PAVIMENTACION DE CALLE LOS MONTANOS CANTON SAN ISIDRO ETAPA 1 </t>
  </si>
  <si>
    <t>SUBTOTAL LINEA DE TRABAJO 0402</t>
  </si>
  <si>
    <t>SUMINISTRO DE 1500 SACOS DE ABONO DE 90 KGS PARA INCENTIVAR EL SECTOR AGRICOLA EN EL MUNICIPIO DE VERAPAZ, AÑO 2019</t>
  </si>
  <si>
    <t>TOTAL AREA DE GESTION 4</t>
  </si>
  <si>
    <t>SUBTOTAL LINEA DE TRABAJO 0501</t>
  </si>
  <si>
    <t>TOTAL AREA DE GESTION 5</t>
  </si>
  <si>
    <t>TOTAL INVERSION 75%</t>
  </si>
  <si>
    <t xml:space="preserve"> chequeras</t>
  </si>
  <si>
    <t xml:space="preserve"> PRESUPUESTO:  SANEAMIENTO AMBIENTAL  Y TRATAMIENTO DE DESECHOS SOLIDOS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</si>
</sst>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"/>
    <numFmt numFmtId="167" formatCode="_-[$€-2]* #,##0.00_-;\-[$€-2]* #,##0.00_-;_-[$€-2]* &quot;-&quot;??_-"/>
  </numFmts>
  <fonts count="35" x14ac:knownFonts="1">
    <font>
      <sz val="11"/>
      <color theme="1"/>
      <name val="Calibri"/>
      <family val="2"/>
      <scheme val="minor"/>
    </font>
    <font>
      <b/>
      <sz val="10"/>
      <name val="Candara"/>
      <family val="2"/>
    </font>
    <font>
      <sz val="10"/>
      <name val="Candara"/>
      <family val="2"/>
    </font>
    <font>
      <sz val="10"/>
      <color theme="1"/>
      <name val="Candara"/>
      <family val="2"/>
    </font>
    <font>
      <b/>
      <i/>
      <sz val="10"/>
      <color theme="1"/>
      <name val="Candar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indexed="81"/>
      <name val="Tahom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color theme="1"/>
      <name val="Candara"/>
      <family val="2"/>
    </font>
    <font>
      <b/>
      <sz val="10"/>
      <color theme="1"/>
      <name val="Candara"/>
      <family val="2"/>
    </font>
    <font>
      <i/>
      <sz val="10"/>
      <color theme="1"/>
      <name val="Candara"/>
      <family val="2"/>
    </font>
    <font>
      <b/>
      <i/>
      <sz val="9"/>
      <name val="Verdana"/>
      <family val="2"/>
    </font>
    <font>
      <i/>
      <sz val="9"/>
      <name val="Verdana"/>
      <family val="2"/>
    </font>
    <font>
      <sz val="9"/>
      <color theme="1"/>
      <name val="Verdana"/>
      <family val="2"/>
    </font>
    <font>
      <b/>
      <sz val="9"/>
      <name val="Candara"/>
      <family val="2"/>
    </font>
    <font>
      <sz val="9"/>
      <name val="Candara"/>
      <family val="2"/>
    </font>
    <font>
      <b/>
      <i/>
      <sz val="10"/>
      <name val="Candara"/>
      <family val="2"/>
    </font>
    <font>
      <i/>
      <sz val="10"/>
      <name val="Candara"/>
      <family val="2"/>
    </font>
    <font>
      <b/>
      <sz val="11"/>
      <color theme="1"/>
      <name val="Candara"/>
      <family val="2"/>
    </font>
    <font>
      <b/>
      <sz val="12"/>
      <color indexed="81"/>
      <name val="Tahoma"/>
      <family val="2"/>
    </font>
    <font>
      <sz val="10"/>
      <name val="Arial"/>
      <family val="2"/>
    </font>
    <font>
      <b/>
      <sz val="12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7" fontId="33" fillId="0" borderId="0" applyFont="0" applyFill="0" applyBorder="0" applyAlignment="0" applyProtection="0"/>
  </cellStyleXfs>
  <cellXfs count="387">
    <xf numFmtId="0" fontId="0" fillId="0" borderId="0" xfId="0"/>
    <xf numFmtId="0" fontId="3" fillId="0" borderId="0" xfId="0" applyFont="1"/>
    <xf numFmtId="0" fontId="9" fillId="0" borderId="0" xfId="0" applyFont="1"/>
    <xf numFmtId="0" fontId="8" fillId="0" borderId="9" xfId="0" applyFont="1" applyBorder="1" applyAlignment="1">
      <alignment horizontal="center"/>
    </xf>
    <xf numFmtId="0" fontId="10" fillId="0" borderId="10" xfId="0" applyFont="1" applyBorder="1" applyAlignment="1"/>
    <xf numFmtId="0" fontId="10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2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left"/>
    </xf>
    <xf numFmtId="165" fontId="9" fillId="0" borderId="9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5" fontId="9" fillId="0" borderId="1" xfId="0" applyNumberFormat="1" applyFont="1" applyBorder="1" applyAlignment="1">
      <alignment horizontal="left"/>
    </xf>
    <xf numFmtId="165" fontId="9" fillId="0" borderId="2" xfId="0" applyNumberFormat="1" applyFont="1" applyBorder="1" applyAlignment="1">
      <alignment horizontal="left"/>
    </xf>
    <xf numFmtId="165" fontId="11" fillId="0" borderId="2" xfId="0" applyNumberFormat="1" applyFont="1" applyBorder="1" applyAlignment="1">
      <alignment horizontal="left"/>
    </xf>
    <xf numFmtId="165" fontId="11" fillId="0" borderId="14" xfId="0" applyNumberFormat="1" applyFont="1" applyBorder="1" applyAlignment="1">
      <alignment horizontal="left"/>
    </xf>
    <xf numFmtId="165" fontId="9" fillId="0" borderId="0" xfId="0" applyNumberFormat="1" applyFont="1"/>
    <xf numFmtId="165" fontId="9" fillId="0" borderId="1" xfId="0" applyNumberFormat="1" applyFont="1" applyBorder="1" applyAlignment="1">
      <alignment horizontal="center"/>
    </xf>
    <xf numFmtId="0" fontId="13" fillId="0" borderId="0" xfId="0" applyFont="1"/>
    <xf numFmtId="165" fontId="9" fillId="0" borderId="0" xfId="1" applyFont="1"/>
    <xf numFmtId="0" fontId="11" fillId="0" borderId="0" xfId="0" applyFont="1"/>
    <xf numFmtId="0" fontId="8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43" fontId="13" fillId="0" borderId="0" xfId="0" applyNumberFormat="1" applyFont="1"/>
    <xf numFmtId="2" fontId="17" fillId="0" borderId="0" xfId="0" applyNumberFormat="1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165" fontId="17" fillId="0" borderId="0" xfId="0" applyNumberFormat="1" applyFont="1" applyBorder="1" applyAlignment="1">
      <alignment horizontal="left"/>
    </xf>
    <xf numFmtId="166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166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165" fontId="16" fillId="0" borderId="0" xfId="0" applyNumberFormat="1" applyFont="1" applyBorder="1" applyAlignment="1">
      <alignment horizontal="left"/>
    </xf>
    <xf numFmtId="166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Border="1" applyAlignment="1">
      <alignment horizontal="left"/>
    </xf>
    <xf numFmtId="166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/>
    <xf numFmtId="0" fontId="0" fillId="0" borderId="0" xfId="0" applyFont="1"/>
    <xf numFmtId="165" fontId="20" fillId="0" borderId="9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2" fontId="20" fillId="0" borderId="1" xfId="0" applyNumberFormat="1" applyFont="1" applyBorder="1" applyAlignment="1">
      <alignment horizontal="center"/>
    </xf>
    <xf numFmtId="165" fontId="20" fillId="0" borderId="2" xfId="0" applyNumberFormat="1" applyFont="1" applyBorder="1" applyAlignment="1">
      <alignment horizontal="left"/>
    </xf>
    <xf numFmtId="165" fontId="19" fillId="0" borderId="2" xfId="0" applyNumberFormat="1" applyFont="1" applyBorder="1" applyAlignment="1">
      <alignment horizontal="left"/>
    </xf>
    <xf numFmtId="2" fontId="19" fillId="0" borderId="1" xfId="0" applyNumberFormat="1" applyFont="1" applyBorder="1" applyAlignment="1">
      <alignment horizontal="center"/>
    </xf>
    <xf numFmtId="165" fontId="19" fillId="0" borderId="14" xfId="0" applyNumberFormat="1" applyFont="1" applyBorder="1" applyAlignment="1">
      <alignment horizontal="left"/>
    </xf>
    <xf numFmtId="0" fontId="21" fillId="0" borderId="0" xfId="0" applyFont="1"/>
    <xf numFmtId="0" fontId="22" fillId="0" borderId="9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7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22" fillId="0" borderId="1" xfId="0" applyNumberFormat="1" applyFont="1" applyBorder="1" applyAlignment="1">
      <alignment horizontal="left"/>
    </xf>
    <xf numFmtId="165" fontId="22" fillId="0" borderId="2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left"/>
    </xf>
    <xf numFmtId="165" fontId="22" fillId="0" borderId="10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3" fillId="0" borderId="10" xfId="0" applyFont="1" applyBorder="1" applyAlignment="1"/>
    <xf numFmtId="0" fontId="2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left"/>
    </xf>
    <xf numFmtId="165" fontId="3" fillId="0" borderId="9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65" fontId="22" fillId="0" borderId="14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9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2" fontId="22" fillId="0" borderId="9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165" fontId="9" fillId="0" borderId="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9" fillId="0" borderId="0" xfId="1" applyNumberFormat="1" applyFont="1" applyAlignment="1">
      <alignment horizontal="center"/>
    </xf>
    <xf numFmtId="14" fontId="9" fillId="0" borderId="0" xfId="0" applyNumberFormat="1" applyFont="1" applyFill="1"/>
    <xf numFmtId="1" fontId="15" fillId="0" borderId="0" xfId="0" applyNumberFormat="1" applyFont="1"/>
    <xf numFmtId="0" fontId="24" fillId="0" borderId="9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" fontId="24" fillId="0" borderId="3" xfId="0" applyNumberFormat="1" applyFont="1" applyBorder="1" applyAlignment="1">
      <alignment horizontal="center"/>
    </xf>
    <xf numFmtId="0" fontId="25" fillId="0" borderId="10" xfId="0" applyFont="1" applyBorder="1" applyAlignment="1"/>
    <xf numFmtId="0" fontId="25" fillId="0" borderId="7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20" fillId="0" borderId="2" xfId="0" applyFont="1" applyBorder="1" applyAlignment="1">
      <alignment horizontal="left" wrapText="1"/>
    </xf>
    <xf numFmtId="0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6" fillId="0" borderId="2" xfId="0" applyFont="1" applyBorder="1"/>
    <xf numFmtId="165" fontId="20" fillId="0" borderId="2" xfId="0" applyNumberFormat="1" applyFont="1" applyBorder="1"/>
    <xf numFmtId="0" fontId="19" fillId="0" borderId="2" xfId="0" applyFont="1" applyFill="1" applyBorder="1" applyAlignment="1">
      <alignment horizontal="left"/>
    </xf>
    <xf numFmtId="165" fontId="20" fillId="0" borderId="2" xfId="0" applyNumberFormat="1" applyFont="1" applyFill="1" applyBorder="1" applyAlignment="1">
      <alignment horizontal="left"/>
    </xf>
    <xf numFmtId="165" fontId="19" fillId="0" borderId="2" xfId="0" applyNumberFormat="1" applyFont="1" applyFill="1" applyBorder="1" applyAlignment="1">
      <alignment horizontal="left"/>
    </xf>
    <xf numFmtId="0" fontId="19" fillId="0" borderId="2" xfId="0" applyFont="1" applyBorder="1" applyAlignment="1">
      <alignment horizontal="left" wrapText="1"/>
    </xf>
    <xf numFmtId="165" fontId="20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2" fontId="20" fillId="0" borderId="1" xfId="0" applyNumberFormat="1" applyFont="1" applyBorder="1"/>
    <xf numFmtId="0" fontId="19" fillId="0" borderId="2" xfId="0" applyFont="1" applyBorder="1"/>
    <xf numFmtId="165" fontId="19" fillId="0" borderId="2" xfId="0" applyNumberFormat="1" applyFont="1" applyBorder="1"/>
    <xf numFmtId="2" fontId="19" fillId="0" borderId="1" xfId="0" applyNumberFormat="1" applyFont="1" applyBorder="1"/>
    <xf numFmtId="0" fontId="20" fillId="0" borderId="2" xfId="0" applyFont="1" applyBorder="1"/>
    <xf numFmtId="165" fontId="20" fillId="0" borderId="2" xfId="1" applyFont="1" applyBorder="1"/>
    <xf numFmtId="0" fontId="19" fillId="0" borderId="10" xfId="0" applyFont="1" applyBorder="1"/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/>
    <xf numFmtId="0" fontId="22" fillId="0" borderId="0" xfId="0" applyFont="1"/>
    <xf numFmtId="0" fontId="3" fillId="0" borderId="2" xfId="0" applyNumberFormat="1" applyFont="1" applyBorder="1"/>
    <xf numFmtId="2" fontId="3" fillId="0" borderId="0" xfId="0" applyNumberFormat="1" applyFont="1"/>
    <xf numFmtId="0" fontId="22" fillId="0" borderId="2" xfId="0" applyFont="1" applyBorder="1"/>
    <xf numFmtId="165" fontId="22" fillId="0" borderId="2" xfId="0" applyNumberFormat="1" applyFont="1" applyBorder="1"/>
    <xf numFmtId="0" fontId="3" fillId="0" borderId="1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left"/>
    </xf>
    <xf numFmtId="0" fontId="3" fillId="0" borderId="1" xfId="0" applyNumberFormat="1" applyFont="1" applyBorder="1"/>
    <xf numFmtId="0" fontId="22" fillId="0" borderId="1" xfId="0" applyFont="1" applyBorder="1"/>
    <xf numFmtId="0" fontId="3" fillId="0" borderId="2" xfId="0" applyFont="1" applyBorder="1"/>
    <xf numFmtId="165" fontId="3" fillId="0" borderId="2" xfId="0" applyNumberFormat="1" applyFont="1" applyBorder="1"/>
    <xf numFmtId="0" fontId="22" fillId="0" borderId="2" xfId="0" applyFont="1" applyBorder="1" applyAlignment="1">
      <alignment horizontal="left"/>
    </xf>
    <xf numFmtId="2" fontId="3" fillId="0" borderId="10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165" fontId="22" fillId="0" borderId="9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165" fontId="22" fillId="0" borderId="1" xfId="0" applyNumberFormat="1" applyFont="1" applyBorder="1" applyAlignment="1">
      <alignment horizontal="center"/>
    </xf>
    <xf numFmtId="165" fontId="17" fillId="0" borderId="0" xfId="0" applyNumberFormat="1" applyFont="1" applyFill="1" applyBorder="1" applyAlignment="1">
      <alignment horizontal="left"/>
    </xf>
    <xf numFmtId="2" fontId="22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6" fontId="19" fillId="0" borderId="12" xfId="0" applyNumberFormat="1" applyFont="1" applyBorder="1" applyAlignment="1">
      <alignment horizontal="center"/>
    </xf>
    <xf numFmtId="166" fontId="19" fillId="0" borderId="13" xfId="0" applyNumberFormat="1" applyFont="1" applyBorder="1" applyAlignment="1">
      <alignment horizontal="center"/>
    </xf>
    <xf numFmtId="166" fontId="19" fillId="0" borderId="11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1" fontId="12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2" xfId="0" applyFont="1" applyBorder="1" applyAlignment="1">
      <alignment horizontal="left" wrapText="1"/>
    </xf>
    <xf numFmtId="0" fontId="20" fillId="0" borderId="3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Border="1"/>
    <xf numFmtId="0" fontId="20" fillId="0" borderId="6" xfId="0" applyNumberFormat="1" applyFont="1" applyBorder="1" applyAlignment="1">
      <alignment horizontal="center"/>
    </xf>
    <xf numFmtId="1" fontId="20" fillId="0" borderId="9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0" fillId="0" borderId="2" xfId="0" applyNumberFormat="1" applyFont="1" applyBorder="1"/>
    <xf numFmtId="0" fontId="9" fillId="0" borderId="2" xfId="0" applyFont="1" applyBorder="1"/>
    <xf numFmtId="1" fontId="20" fillId="0" borderId="10" xfId="0" applyNumberFormat="1" applyFont="1" applyBorder="1"/>
    <xf numFmtId="0" fontId="3" fillId="0" borderId="2" xfId="0" applyFont="1" applyBorder="1" applyAlignment="1">
      <alignment horizontal="center"/>
    </xf>
    <xf numFmtId="0" fontId="22" fillId="0" borderId="14" xfId="0" applyFont="1" applyBorder="1" applyAlignment="1"/>
    <xf numFmtId="2" fontId="22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wrapText="1"/>
    </xf>
    <xf numFmtId="9" fontId="2" fillId="0" borderId="0" xfId="0" applyNumberFormat="1" applyFont="1"/>
    <xf numFmtId="165" fontId="3" fillId="0" borderId="0" xfId="0" applyNumberFormat="1" applyFont="1"/>
    <xf numFmtId="2" fontId="3" fillId="0" borderId="0" xfId="0" applyNumberFormat="1" applyFont="1" applyAlignment="1">
      <alignment horizontal="center"/>
    </xf>
    <xf numFmtId="165" fontId="22" fillId="0" borderId="10" xfId="0" applyNumberFormat="1" applyFont="1" applyBorder="1"/>
    <xf numFmtId="0" fontId="28" fillId="0" borderId="2" xfId="0" applyFont="1" applyBorder="1" applyAlignment="1">
      <alignment horizontal="left"/>
    </xf>
    <xf numFmtId="165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29" fillId="0" borderId="0" xfId="0" applyFont="1"/>
    <xf numFmtId="0" fontId="30" fillId="0" borderId="0" xfId="0" applyFont="1"/>
    <xf numFmtId="0" fontId="29" fillId="0" borderId="9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30" fillId="0" borderId="10" xfId="0" applyFont="1" applyBorder="1" applyAlignment="1"/>
    <xf numFmtId="0" fontId="30" fillId="0" borderId="7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left"/>
    </xf>
    <xf numFmtId="165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 applyAlignment="1">
      <alignment horizontal="left" readingOrder="1"/>
    </xf>
    <xf numFmtId="165" fontId="1" fillId="0" borderId="2" xfId="0" applyNumberFormat="1" applyFont="1" applyBorder="1" applyAlignment="1">
      <alignment horizontal="left"/>
    </xf>
    <xf numFmtId="164" fontId="2" fillId="0" borderId="0" xfId="0" applyNumberFormat="1" applyFont="1"/>
    <xf numFmtId="165" fontId="1" fillId="0" borderId="1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 wrapText="1"/>
    </xf>
    <xf numFmtId="0" fontId="4" fillId="0" borderId="0" xfId="0" applyFont="1"/>
    <xf numFmtId="0" fontId="23" fillId="0" borderId="0" xfId="0" applyFont="1"/>
    <xf numFmtId="0" fontId="3" fillId="0" borderId="0" xfId="0" applyNumberFormat="1" applyFont="1" applyAlignment="1">
      <alignment horizontal="center"/>
    </xf>
    <xf numFmtId="2" fontId="3" fillId="0" borderId="4" xfId="0" applyNumberFormat="1" applyFont="1" applyBorder="1" applyAlignment="1">
      <alignment horizontal="center"/>
    </xf>
    <xf numFmtId="165" fontId="3" fillId="0" borderId="0" xfId="1" applyFont="1"/>
    <xf numFmtId="0" fontId="3" fillId="0" borderId="0" xfId="1" applyNumberFormat="1" applyFont="1" applyAlignment="1">
      <alignment horizontal="center"/>
    </xf>
    <xf numFmtId="14" fontId="3" fillId="0" borderId="0" xfId="0" applyNumberFormat="1" applyFon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22" fillId="0" borderId="9" xfId="0" applyFont="1" applyBorder="1" applyAlignment="1"/>
    <xf numFmtId="0" fontId="22" fillId="0" borderId="2" xfId="0" applyFont="1" applyBorder="1" applyAlignment="1"/>
    <xf numFmtId="0" fontId="27" fillId="0" borderId="2" xfId="0" applyFont="1" applyBorder="1"/>
    <xf numFmtId="0" fontId="3" fillId="0" borderId="2" xfId="0" applyFont="1" applyBorder="1" applyAlignment="1">
      <alignment wrapText="1"/>
    </xf>
    <xf numFmtId="0" fontId="28" fillId="0" borderId="2" xfId="0" applyFont="1" applyBorder="1"/>
    <xf numFmtId="0" fontId="22" fillId="0" borderId="10" xfId="0" applyFont="1" applyBorder="1" applyAlignment="1"/>
    <xf numFmtId="0" fontId="3" fillId="0" borderId="2" xfId="0" applyFont="1" applyBorder="1" applyAlignment="1"/>
    <xf numFmtId="1" fontId="28" fillId="0" borderId="2" xfId="0" applyNumberFormat="1" applyFont="1" applyBorder="1" applyAlignment="1">
      <alignment horizontal="center"/>
    </xf>
    <xf numFmtId="165" fontId="28" fillId="0" borderId="2" xfId="1" applyFont="1" applyBorder="1"/>
    <xf numFmtId="0" fontId="28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left" wrapText="1"/>
    </xf>
    <xf numFmtId="165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165" fontId="2" fillId="0" borderId="14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165" fontId="23" fillId="0" borderId="14" xfId="1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165" fontId="4" fillId="5" borderId="14" xfId="0" applyNumberFormat="1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165" fontId="3" fillId="0" borderId="14" xfId="1" applyFont="1" applyBorder="1" applyAlignment="1">
      <alignment wrapText="1"/>
    </xf>
    <xf numFmtId="0" fontId="2" fillId="0" borderId="14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center"/>
    </xf>
    <xf numFmtId="165" fontId="1" fillId="5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 wrapText="1"/>
    </xf>
    <xf numFmtId="165" fontId="1" fillId="2" borderId="14" xfId="0" applyNumberFormat="1" applyFont="1" applyFill="1" applyBorder="1" applyAlignment="1">
      <alignment horizontal="center"/>
    </xf>
    <xf numFmtId="165" fontId="4" fillId="2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22" fillId="4" borderId="14" xfId="0" applyFont="1" applyFill="1" applyBorder="1"/>
    <xf numFmtId="165" fontId="2" fillId="5" borderId="14" xfId="0" applyNumberFormat="1" applyFont="1" applyFill="1" applyBorder="1" applyAlignment="1">
      <alignment horizontal="center"/>
    </xf>
    <xf numFmtId="0" fontId="3" fillId="0" borderId="14" xfId="0" applyFont="1" applyBorder="1"/>
    <xf numFmtId="165" fontId="22" fillId="2" borderId="14" xfId="0" applyNumberFormat="1" applyFont="1" applyFill="1" applyBorder="1"/>
    <xf numFmtId="0" fontId="3" fillId="2" borderId="14" xfId="0" applyFont="1" applyFill="1" applyBorder="1"/>
    <xf numFmtId="0" fontId="22" fillId="2" borderId="14" xfId="0" applyFont="1" applyFill="1" applyBorder="1"/>
    <xf numFmtId="0" fontId="22" fillId="0" borderId="3" xfId="0" applyFont="1" applyBorder="1" applyAlignment="1"/>
    <xf numFmtId="0" fontId="3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/>
    <xf numFmtId="0" fontId="10" fillId="0" borderId="14" xfId="0" applyFont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9" fillId="0" borderId="14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left"/>
    </xf>
    <xf numFmtId="0" fontId="9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166" fontId="11" fillId="0" borderId="12" xfId="0" applyNumberFormat="1" applyFont="1" applyBorder="1" applyAlignment="1">
      <alignment horizontal="center"/>
    </xf>
    <xf numFmtId="166" fontId="11" fillId="0" borderId="13" xfId="0" applyNumberFormat="1" applyFont="1" applyBorder="1" applyAlignment="1">
      <alignment horizontal="center"/>
    </xf>
    <xf numFmtId="166" fontId="11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6" fontId="22" fillId="0" borderId="12" xfId="0" applyNumberFormat="1" applyFont="1" applyBorder="1" applyAlignment="1">
      <alignment horizontal="center"/>
    </xf>
    <xf numFmtId="166" fontId="22" fillId="0" borderId="13" xfId="0" applyNumberFormat="1" applyFont="1" applyBorder="1" applyAlignment="1">
      <alignment horizontal="center"/>
    </xf>
    <xf numFmtId="166" fontId="22" fillId="0" borderId="11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166" fontId="11" fillId="0" borderId="14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7"/>
  <sheetViews>
    <sheetView topLeftCell="A28" zoomScale="145" zoomScaleNormal="145" workbookViewId="0">
      <selection activeCell="B39" sqref="B39"/>
    </sheetView>
  </sheetViews>
  <sheetFormatPr baseColWidth="10" defaultRowHeight="12.75" x14ac:dyDescent="0.2"/>
  <cols>
    <col min="1" max="1" width="6.140625" style="1" customWidth="1"/>
    <col min="2" max="2" width="78.5703125" style="1" customWidth="1"/>
    <col min="3" max="3" width="14.5703125" style="1" customWidth="1"/>
    <col min="4" max="5" width="11.42578125" style="1"/>
    <col min="6" max="6" width="16.28515625" style="1" customWidth="1"/>
    <col min="7" max="16384" width="11.42578125" style="1"/>
  </cols>
  <sheetData>
    <row r="1" spans="1:3" ht="15" customHeight="1" x14ac:dyDescent="0.2">
      <c r="A1" s="316" t="s">
        <v>32</v>
      </c>
      <c r="B1" s="316"/>
      <c r="C1" s="316"/>
    </row>
    <row r="2" spans="1:3" ht="15" customHeight="1" x14ac:dyDescent="0.2">
      <c r="A2" s="316" t="s">
        <v>263</v>
      </c>
      <c r="B2" s="316"/>
      <c r="C2" s="316"/>
    </row>
    <row r="3" spans="1:3" ht="15" customHeight="1" x14ac:dyDescent="0.2">
      <c r="A3" s="272"/>
      <c r="B3" s="272"/>
      <c r="C3" s="272"/>
    </row>
    <row r="4" spans="1:3" ht="15" customHeight="1" x14ac:dyDescent="0.2">
      <c r="A4" s="317" t="s">
        <v>264</v>
      </c>
      <c r="B4" s="318"/>
      <c r="C4" s="319"/>
    </row>
    <row r="5" spans="1:3" ht="15" customHeight="1" x14ac:dyDescent="0.2">
      <c r="A5" s="273">
        <v>1</v>
      </c>
      <c r="B5" s="274" t="s">
        <v>194</v>
      </c>
      <c r="C5" s="275">
        <f>19005.65+1000</f>
        <v>20005.650000000001</v>
      </c>
    </row>
    <row r="6" spans="1:3" ht="15" customHeight="1" x14ac:dyDescent="0.2">
      <c r="A6" s="273">
        <v>2</v>
      </c>
      <c r="B6" s="276" t="s">
        <v>328</v>
      </c>
      <c r="C6" s="277">
        <v>45000</v>
      </c>
    </row>
    <row r="7" spans="1:3" ht="15" customHeight="1" x14ac:dyDescent="0.2">
      <c r="A7" s="273">
        <v>3</v>
      </c>
      <c r="B7" s="278" t="s">
        <v>329</v>
      </c>
      <c r="C7" s="275">
        <f>36000-327.02</f>
        <v>35672.980000000003</v>
      </c>
    </row>
    <row r="8" spans="1:3" ht="15" customHeight="1" x14ac:dyDescent="0.2">
      <c r="A8" s="273">
        <v>4</v>
      </c>
      <c r="B8" s="279" t="s">
        <v>330</v>
      </c>
      <c r="C8" s="280">
        <v>12247.3</v>
      </c>
    </row>
    <row r="9" spans="1:3" ht="15" customHeight="1" x14ac:dyDescent="0.2">
      <c r="A9" s="281"/>
      <c r="B9" s="282" t="s">
        <v>331</v>
      </c>
      <c r="C9" s="283">
        <f>SUM(C5:C8)</f>
        <v>112925.93000000001</v>
      </c>
    </row>
    <row r="10" spans="1:3" ht="15" customHeight="1" x14ac:dyDescent="0.2">
      <c r="A10" s="273"/>
      <c r="B10" s="254"/>
      <c r="C10" s="273"/>
    </row>
    <row r="11" spans="1:3" ht="15" customHeight="1" x14ac:dyDescent="0.2">
      <c r="A11" s="284">
        <v>1</v>
      </c>
      <c r="B11" s="278" t="s">
        <v>300</v>
      </c>
      <c r="C11" s="275">
        <v>10000</v>
      </c>
    </row>
    <row r="12" spans="1:3" ht="15" customHeight="1" x14ac:dyDescent="0.2">
      <c r="A12" s="284">
        <f>A11+1</f>
        <v>2</v>
      </c>
      <c r="B12" s="278" t="s">
        <v>304</v>
      </c>
      <c r="C12" s="277">
        <v>81244.7</v>
      </c>
    </row>
    <row r="13" spans="1:3" ht="15" customHeight="1" x14ac:dyDescent="0.2">
      <c r="A13" s="284">
        <f t="shared" ref="A13:A28" si="0">A12+1</f>
        <v>3</v>
      </c>
      <c r="B13" s="278" t="s">
        <v>262</v>
      </c>
      <c r="C13" s="277">
        <v>29176.99</v>
      </c>
    </row>
    <row r="14" spans="1:3" ht="15" customHeight="1" x14ac:dyDescent="0.2">
      <c r="A14" s="284">
        <f t="shared" si="0"/>
        <v>4</v>
      </c>
      <c r="B14" s="278" t="s">
        <v>114</v>
      </c>
      <c r="C14" s="277">
        <v>38197.64</v>
      </c>
    </row>
    <row r="15" spans="1:3" ht="15" customHeight="1" x14ac:dyDescent="0.2">
      <c r="A15" s="284">
        <f t="shared" si="0"/>
        <v>5</v>
      </c>
      <c r="B15" s="276" t="s">
        <v>115</v>
      </c>
      <c r="C15" s="277">
        <v>43710</v>
      </c>
    </row>
    <row r="16" spans="1:3" ht="15" customHeight="1" x14ac:dyDescent="0.2">
      <c r="A16" s="284">
        <f t="shared" si="0"/>
        <v>6</v>
      </c>
      <c r="B16" s="276" t="s">
        <v>305</v>
      </c>
      <c r="C16" s="277">
        <v>30675.83</v>
      </c>
    </row>
    <row r="17" spans="1:8" ht="15" customHeight="1" x14ac:dyDescent="0.2">
      <c r="A17" s="284">
        <f t="shared" si="0"/>
        <v>7</v>
      </c>
      <c r="B17" s="276" t="s">
        <v>116</v>
      </c>
      <c r="C17" s="277">
        <v>17500</v>
      </c>
    </row>
    <row r="18" spans="1:8" ht="18.75" customHeight="1" x14ac:dyDescent="0.2">
      <c r="A18" s="284">
        <f t="shared" si="0"/>
        <v>8</v>
      </c>
      <c r="B18" s="285" t="s">
        <v>306</v>
      </c>
      <c r="C18" s="286">
        <v>8088.19</v>
      </c>
    </row>
    <row r="19" spans="1:8" ht="15" customHeight="1" x14ac:dyDescent="0.2">
      <c r="A19" s="284">
        <f t="shared" si="0"/>
        <v>9</v>
      </c>
      <c r="B19" s="276" t="s">
        <v>117</v>
      </c>
      <c r="C19" s="277">
        <v>6557.42</v>
      </c>
    </row>
    <row r="20" spans="1:8" ht="15" customHeight="1" x14ac:dyDescent="0.2">
      <c r="A20" s="284">
        <f t="shared" si="0"/>
        <v>10</v>
      </c>
      <c r="B20" s="278" t="s">
        <v>235</v>
      </c>
      <c r="C20" s="275">
        <v>9993.19</v>
      </c>
    </row>
    <row r="21" spans="1:8" ht="15" customHeight="1" x14ac:dyDescent="0.2">
      <c r="A21" s="284">
        <f t="shared" si="0"/>
        <v>11</v>
      </c>
      <c r="B21" s="274" t="s">
        <v>307</v>
      </c>
      <c r="C21" s="275">
        <v>8000</v>
      </c>
    </row>
    <row r="22" spans="1:8" ht="15" customHeight="1" x14ac:dyDescent="0.2">
      <c r="A22" s="284">
        <f t="shared" si="0"/>
        <v>12</v>
      </c>
      <c r="B22" s="274" t="s">
        <v>261</v>
      </c>
      <c r="C22" s="275">
        <v>4500</v>
      </c>
    </row>
    <row r="23" spans="1:8" ht="24.75" customHeight="1" x14ac:dyDescent="0.2">
      <c r="A23" s="284">
        <f t="shared" si="0"/>
        <v>13</v>
      </c>
      <c r="B23" s="274" t="s">
        <v>266</v>
      </c>
      <c r="C23" s="275">
        <v>17000</v>
      </c>
    </row>
    <row r="24" spans="1:8" ht="25.5" customHeight="1" x14ac:dyDescent="0.2">
      <c r="A24" s="284">
        <f t="shared" si="0"/>
        <v>14</v>
      </c>
      <c r="B24" s="274" t="s">
        <v>260</v>
      </c>
      <c r="C24" s="275">
        <v>1000</v>
      </c>
    </row>
    <row r="25" spans="1:8" ht="27.75" customHeight="1" x14ac:dyDescent="0.2">
      <c r="A25" s="284">
        <f t="shared" si="0"/>
        <v>15</v>
      </c>
      <c r="B25" s="287" t="s">
        <v>332</v>
      </c>
      <c r="C25" s="277">
        <v>10000</v>
      </c>
    </row>
    <row r="26" spans="1:8" ht="24.75" customHeight="1" x14ac:dyDescent="0.2">
      <c r="A26" s="284">
        <f t="shared" si="0"/>
        <v>16</v>
      </c>
      <c r="B26" s="274" t="s">
        <v>267</v>
      </c>
      <c r="C26" s="275">
        <v>6885</v>
      </c>
    </row>
    <row r="27" spans="1:8" ht="15" customHeight="1" x14ac:dyDescent="0.2">
      <c r="A27" s="284">
        <f t="shared" si="0"/>
        <v>17</v>
      </c>
      <c r="B27" s="255" t="s">
        <v>333</v>
      </c>
      <c r="C27" s="275">
        <f>43469.06-12247.3</f>
        <v>31221.759999999998</v>
      </c>
      <c r="F27" s="210"/>
      <c r="H27" s="210"/>
    </row>
    <row r="28" spans="1:8" ht="15" customHeight="1" x14ac:dyDescent="0.2">
      <c r="A28" s="284">
        <f t="shared" si="0"/>
        <v>18</v>
      </c>
      <c r="B28" s="274" t="s">
        <v>334</v>
      </c>
      <c r="C28" s="275">
        <v>50</v>
      </c>
      <c r="F28" s="210"/>
      <c r="H28" s="210"/>
    </row>
    <row r="29" spans="1:8" ht="15" customHeight="1" x14ac:dyDescent="0.2">
      <c r="A29" s="288"/>
      <c r="B29" s="282" t="s">
        <v>335</v>
      </c>
      <c r="C29" s="289">
        <f>SUM(C11:C28)</f>
        <v>353800.72000000003</v>
      </c>
      <c r="F29" s="210"/>
      <c r="H29" s="210"/>
    </row>
    <row r="30" spans="1:8" ht="15" customHeight="1" x14ac:dyDescent="0.2">
      <c r="A30" s="290"/>
      <c r="B30" s="291" t="s">
        <v>336</v>
      </c>
      <c r="C30" s="292">
        <f>C29+C9</f>
        <v>466726.65</v>
      </c>
      <c r="F30" s="210"/>
      <c r="H30" s="210"/>
    </row>
    <row r="31" spans="1:8" ht="15" customHeight="1" x14ac:dyDescent="0.2">
      <c r="A31" s="284"/>
      <c r="B31" s="274"/>
      <c r="C31" s="275"/>
      <c r="F31" s="210"/>
      <c r="H31" s="210"/>
    </row>
    <row r="32" spans="1:8" ht="15" customHeight="1" x14ac:dyDescent="0.2">
      <c r="A32" s="317" t="s">
        <v>265</v>
      </c>
      <c r="B32" s="318"/>
      <c r="C32" s="319"/>
    </row>
    <row r="33" spans="1:3" ht="26.25" customHeight="1" x14ac:dyDescent="0.2">
      <c r="A33" s="284">
        <v>1</v>
      </c>
      <c r="B33" s="274" t="s">
        <v>118</v>
      </c>
      <c r="C33" s="275">
        <f>20000</f>
        <v>20000</v>
      </c>
    </row>
    <row r="34" spans="1:3" ht="27" customHeight="1" x14ac:dyDescent="0.2">
      <c r="A34" s="284">
        <v>2</v>
      </c>
      <c r="B34" s="274" t="s">
        <v>337</v>
      </c>
      <c r="C34" s="275">
        <f>15000</f>
        <v>15000</v>
      </c>
    </row>
    <row r="35" spans="1:3" ht="26.25" customHeight="1" x14ac:dyDescent="0.2">
      <c r="A35" s="284">
        <v>3</v>
      </c>
      <c r="B35" s="274" t="s">
        <v>250</v>
      </c>
      <c r="C35" s="275">
        <v>14000</v>
      </c>
    </row>
    <row r="36" spans="1:3" ht="15" customHeight="1" x14ac:dyDescent="0.2">
      <c r="A36" s="284">
        <v>4</v>
      </c>
      <c r="B36" s="274" t="s">
        <v>195</v>
      </c>
      <c r="C36" s="275">
        <v>15000</v>
      </c>
    </row>
    <row r="37" spans="1:3" ht="15" customHeight="1" x14ac:dyDescent="0.2">
      <c r="A37" s="284"/>
      <c r="B37" s="282" t="s">
        <v>338</v>
      </c>
      <c r="C37" s="289">
        <f>SUM(C33:C36)</f>
        <v>64000</v>
      </c>
    </row>
    <row r="38" spans="1:3" ht="15" customHeight="1" x14ac:dyDescent="0.2">
      <c r="A38" s="284"/>
      <c r="B38" s="274"/>
      <c r="C38" s="275"/>
    </row>
    <row r="39" spans="1:3" ht="30" customHeight="1" x14ac:dyDescent="0.2">
      <c r="A39" s="284">
        <v>1</v>
      </c>
      <c r="B39" s="274" t="s">
        <v>339</v>
      </c>
      <c r="C39" s="275">
        <v>34502.54</v>
      </c>
    </row>
    <row r="40" spans="1:3" ht="14.25" customHeight="1" x14ac:dyDescent="0.2">
      <c r="A40" s="284"/>
      <c r="B40" s="282" t="s">
        <v>338</v>
      </c>
      <c r="C40" s="283">
        <f>C39</f>
        <v>34502.54</v>
      </c>
    </row>
    <row r="41" spans="1:3" ht="14.25" customHeight="1" x14ac:dyDescent="0.2">
      <c r="A41" s="290"/>
      <c r="B41" s="291" t="s">
        <v>340</v>
      </c>
      <c r="C41" s="293">
        <f>C40+C37</f>
        <v>98502.540000000008</v>
      </c>
    </row>
    <row r="42" spans="1:3" ht="15" customHeight="1" x14ac:dyDescent="0.2">
      <c r="A42" s="294"/>
      <c r="B42" s="294" t="s">
        <v>268</v>
      </c>
      <c r="C42" s="295"/>
    </row>
    <row r="43" spans="1:3" ht="15" customHeight="1" x14ac:dyDescent="0.2">
      <c r="A43" s="284">
        <v>1</v>
      </c>
      <c r="B43" s="278" t="s">
        <v>269</v>
      </c>
      <c r="C43" s="275">
        <v>208417.08</v>
      </c>
    </row>
    <row r="44" spans="1:3" ht="15" customHeight="1" x14ac:dyDescent="0.2">
      <c r="A44" s="284"/>
      <c r="B44" s="282" t="s">
        <v>341</v>
      </c>
      <c r="C44" s="296">
        <f>C43</f>
        <v>208417.08</v>
      </c>
    </row>
    <row r="45" spans="1:3" ht="15" customHeight="1" x14ac:dyDescent="0.2">
      <c r="A45" s="297"/>
      <c r="B45" s="291" t="s">
        <v>342</v>
      </c>
      <c r="C45" s="298">
        <f>C44</f>
        <v>208417.08</v>
      </c>
    </row>
    <row r="46" spans="1:3" ht="15" customHeight="1" x14ac:dyDescent="0.2">
      <c r="A46" s="299"/>
      <c r="B46" s="300" t="s">
        <v>343</v>
      </c>
      <c r="C46" s="298">
        <f>C45+C41+C30</f>
        <v>773646.27</v>
      </c>
    </row>
    <row r="47" spans="1:3" ht="15" customHeight="1" x14ac:dyDescent="0.2"/>
  </sheetData>
  <mergeCells count="4">
    <mergeCell ref="A1:C1"/>
    <mergeCell ref="A2:C2"/>
    <mergeCell ref="A4:C4"/>
    <mergeCell ref="A32:C32"/>
  </mergeCells>
  <pageMargins left="0.78740157480314965" right="0.15748031496062992" top="0.27559055118110237" bottom="0.31496062992125984" header="0.31496062992125984" footer="0.27559055118110237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"/>
  <sheetViews>
    <sheetView zoomScale="130" zoomScaleNormal="130" workbookViewId="0">
      <selection activeCell="H11" sqref="H11"/>
    </sheetView>
  </sheetViews>
  <sheetFormatPr baseColWidth="10" defaultRowHeight="12.75" x14ac:dyDescent="0.2"/>
  <cols>
    <col min="1" max="1" width="0.7109375" style="1" customWidth="1"/>
    <col min="2" max="2" width="11.7109375" style="211" bestFit="1" customWidth="1"/>
    <col min="3" max="3" width="37.140625" style="1" customWidth="1"/>
    <col min="4" max="4" width="9.5703125" style="1" customWidth="1"/>
    <col min="5" max="5" width="10" style="1" customWidth="1"/>
    <col min="6" max="6" width="10.7109375" style="1" customWidth="1"/>
    <col min="7" max="7" width="12.42578125" style="1" customWidth="1"/>
    <col min="8" max="8" width="13.28515625" style="1" bestFit="1" customWidth="1"/>
    <col min="9" max="16384" width="11.42578125" style="1"/>
  </cols>
  <sheetData>
    <row r="1" spans="2:8" ht="27" customHeight="1" x14ac:dyDescent="0.2">
      <c r="B1" s="380" t="s">
        <v>230</v>
      </c>
      <c r="C1" s="380"/>
      <c r="D1" s="380"/>
      <c r="E1" s="380"/>
      <c r="F1" s="380"/>
      <c r="G1" s="380"/>
    </row>
    <row r="2" spans="2:8" ht="15" x14ac:dyDescent="0.25">
      <c r="B2" s="205"/>
      <c r="C2" s="57"/>
      <c r="D2" s="57"/>
      <c r="E2" s="57"/>
      <c r="F2" s="57"/>
      <c r="G2" s="57"/>
    </row>
    <row r="3" spans="2:8" ht="15.95" customHeight="1" x14ac:dyDescent="0.2">
      <c r="B3" s="370" t="s">
        <v>6</v>
      </c>
      <c r="C3" s="371"/>
      <c r="D3" s="371"/>
      <c r="E3" s="371"/>
      <c r="F3" s="371"/>
      <c r="G3" s="372"/>
    </row>
    <row r="4" spans="2:8" ht="15.95" customHeight="1" x14ac:dyDescent="0.2">
      <c r="B4" s="373" t="s">
        <v>17</v>
      </c>
      <c r="C4" s="374"/>
      <c r="D4" s="374"/>
      <c r="E4" s="374"/>
      <c r="F4" s="374"/>
      <c r="G4" s="375"/>
    </row>
    <row r="5" spans="2:8" ht="15.95" customHeight="1" x14ac:dyDescent="0.2">
      <c r="B5" s="112" t="s">
        <v>41</v>
      </c>
      <c r="C5" s="186" t="s">
        <v>2</v>
      </c>
      <c r="D5" s="185" t="s">
        <v>0</v>
      </c>
      <c r="E5" s="185" t="s">
        <v>42</v>
      </c>
      <c r="F5" s="185" t="s">
        <v>4</v>
      </c>
      <c r="G5" s="58" t="s">
        <v>1</v>
      </c>
    </row>
    <row r="6" spans="2:8" ht="15.95" customHeight="1" x14ac:dyDescent="0.2">
      <c r="B6" s="114"/>
      <c r="C6" s="60"/>
      <c r="D6" s="187"/>
      <c r="E6" s="187" t="s">
        <v>3</v>
      </c>
      <c r="F6" s="187" t="s">
        <v>5</v>
      </c>
      <c r="G6" s="61"/>
    </row>
    <row r="7" spans="2:8" ht="15.95" customHeight="1" x14ac:dyDescent="0.2">
      <c r="B7" s="206">
        <v>1</v>
      </c>
      <c r="C7" s="62" t="s">
        <v>101</v>
      </c>
      <c r="D7" s="63"/>
      <c r="E7" s="64"/>
      <c r="F7" s="65"/>
      <c r="G7" s="66"/>
    </row>
    <row r="8" spans="2:8" s="207" customFormat="1" ht="26.25" customHeight="1" x14ac:dyDescent="0.2">
      <c r="B8" s="206"/>
      <c r="C8" s="180" t="s">
        <v>102</v>
      </c>
      <c r="D8" s="68">
        <v>14</v>
      </c>
      <c r="E8" s="69" t="s">
        <v>44</v>
      </c>
      <c r="F8" s="72">
        <v>180</v>
      </c>
      <c r="G8" s="71">
        <f>+D8*F8</f>
        <v>2520</v>
      </c>
    </row>
    <row r="9" spans="2:8" s="207" customFormat="1" ht="15.95" customHeight="1" x14ac:dyDescent="0.2">
      <c r="B9" s="206"/>
      <c r="C9" s="67" t="s">
        <v>47</v>
      </c>
      <c r="D9" s="68">
        <v>36</v>
      </c>
      <c r="E9" s="69" t="s">
        <v>22</v>
      </c>
      <c r="F9" s="70">
        <v>35</v>
      </c>
      <c r="G9" s="71">
        <f>+D9*F9</f>
        <v>1260</v>
      </c>
      <c r="H9" s="208"/>
    </row>
    <row r="10" spans="2:8" s="207" customFormat="1" ht="15.95" customHeight="1" x14ac:dyDescent="0.2">
      <c r="B10" s="206"/>
      <c r="C10" s="67" t="s">
        <v>103</v>
      </c>
      <c r="D10" s="68">
        <v>2</v>
      </c>
      <c r="E10" s="69" t="s">
        <v>31</v>
      </c>
      <c r="F10" s="70">
        <v>210</v>
      </c>
      <c r="G10" s="71">
        <f t="shared" ref="G10:G13" si="0">+D10*F10</f>
        <v>420</v>
      </c>
      <c r="H10" s="208"/>
    </row>
    <row r="11" spans="2:8" s="207" customFormat="1" ht="15.95" customHeight="1" x14ac:dyDescent="0.2">
      <c r="B11" s="206"/>
      <c r="C11" s="67" t="s">
        <v>196</v>
      </c>
      <c r="D11" s="68">
        <v>1</v>
      </c>
      <c r="E11" s="69" t="s">
        <v>11</v>
      </c>
      <c r="F11" s="72">
        <v>200</v>
      </c>
      <c r="G11" s="71">
        <f t="shared" si="0"/>
        <v>200</v>
      </c>
      <c r="H11" s="209"/>
    </row>
    <row r="12" spans="2:8" ht="15.95" customHeight="1" x14ac:dyDescent="0.2">
      <c r="B12" s="98"/>
      <c r="C12" s="73" t="s">
        <v>51</v>
      </c>
      <c r="D12" s="63">
        <v>50</v>
      </c>
      <c r="E12" s="64" t="s">
        <v>52</v>
      </c>
      <c r="F12" s="65">
        <v>4.5999999999999996</v>
      </c>
      <c r="G12" s="66">
        <f t="shared" si="0"/>
        <v>229.99999999999997</v>
      </c>
    </row>
    <row r="13" spans="2:8" ht="15.95" customHeight="1" x14ac:dyDescent="0.2">
      <c r="B13" s="98"/>
      <c r="C13" s="73" t="s">
        <v>46</v>
      </c>
      <c r="D13" s="63">
        <v>1</v>
      </c>
      <c r="E13" s="64" t="s">
        <v>11</v>
      </c>
      <c r="F13" s="65">
        <v>300</v>
      </c>
      <c r="G13" s="66">
        <f t="shared" si="0"/>
        <v>300</v>
      </c>
    </row>
    <row r="14" spans="2:8" ht="15.95" customHeight="1" x14ac:dyDescent="0.2">
      <c r="B14" s="98"/>
      <c r="C14" s="73"/>
      <c r="D14" s="63"/>
      <c r="E14" s="64"/>
      <c r="F14" s="74" t="s">
        <v>1</v>
      </c>
      <c r="G14" s="75">
        <f>SUM(G8:G13)</f>
        <v>4930</v>
      </c>
    </row>
    <row r="15" spans="2:8" ht="15.95" customHeight="1" x14ac:dyDescent="0.2">
      <c r="B15" s="206">
        <v>2</v>
      </c>
      <c r="C15" s="62" t="s">
        <v>179</v>
      </c>
      <c r="D15" s="63"/>
      <c r="E15" s="64"/>
      <c r="F15" s="65"/>
      <c r="G15" s="66"/>
    </row>
    <row r="16" spans="2:8" s="157" customFormat="1" ht="15.95" customHeight="1" x14ac:dyDescent="0.2">
      <c r="B16" s="98"/>
      <c r="C16" s="67" t="s">
        <v>182</v>
      </c>
      <c r="D16" s="63">
        <v>15</v>
      </c>
      <c r="E16" s="64" t="s">
        <v>44</v>
      </c>
      <c r="F16" s="65">
        <v>180</v>
      </c>
      <c r="G16" s="66">
        <f>+D16*F16</f>
        <v>2700</v>
      </c>
    </row>
    <row r="17" spans="2:7" ht="15.95" customHeight="1" x14ac:dyDescent="0.2">
      <c r="B17" s="98"/>
      <c r="C17" s="67" t="s">
        <v>180</v>
      </c>
      <c r="D17" s="68">
        <v>36</v>
      </c>
      <c r="E17" s="69" t="s">
        <v>22</v>
      </c>
      <c r="F17" s="70">
        <v>30</v>
      </c>
      <c r="G17" s="71">
        <f>+D17*F17</f>
        <v>1080</v>
      </c>
    </row>
    <row r="18" spans="2:7" ht="15.95" customHeight="1" x14ac:dyDescent="0.2">
      <c r="B18" s="98"/>
      <c r="C18" s="67" t="s">
        <v>181</v>
      </c>
      <c r="D18" s="68">
        <v>3</v>
      </c>
      <c r="E18" s="69" t="s">
        <v>31</v>
      </c>
      <c r="F18" s="70">
        <v>20</v>
      </c>
      <c r="G18" s="71">
        <f t="shared" ref="G18:G20" si="1">+D18*F18</f>
        <v>60</v>
      </c>
    </row>
    <row r="19" spans="2:7" s="207" customFormat="1" ht="15.75" customHeight="1" x14ac:dyDescent="0.2">
      <c r="B19" s="206"/>
      <c r="C19" s="67" t="s">
        <v>196</v>
      </c>
      <c r="D19" s="68">
        <v>1</v>
      </c>
      <c r="E19" s="69" t="s">
        <v>11</v>
      </c>
      <c r="F19" s="72">
        <v>300</v>
      </c>
      <c r="G19" s="71">
        <f t="shared" si="1"/>
        <v>300</v>
      </c>
    </row>
    <row r="20" spans="2:7" ht="15.95" customHeight="1" x14ac:dyDescent="0.2">
      <c r="B20" s="98"/>
      <c r="C20" s="73" t="s">
        <v>46</v>
      </c>
      <c r="D20" s="63">
        <v>1</v>
      </c>
      <c r="E20" s="64" t="s">
        <v>11</v>
      </c>
      <c r="F20" s="65">
        <v>300</v>
      </c>
      <c r="G20" s="66">
        <f t="shared" si="1"/>
        <v>300</v>
      </c>
    </row>
    <row r="21" spans="2:7" ht="15.95" customHeight="1" x14ac:dyDescent="0.2">
      <c r="B21" s="98"/>
      <c r="C21" s="73"/>
      <c r="D21" s="63"/>
      <c r="E21" s="64"/>
      <c r="F21" s="74" t="s">
        <v>1</v>
      </c>
      <c r="G21" s="75">
        <f>SUM(G16:G20)</f>
        <v>4440</v>
      </c>
    </row>
    <row r="22" spans="2:7" ht="15.95" customHeight="1" x14ac:dyDescent="0.2">
      <c r="B22" s="98">
        <v>3</v>
      </c>
      <c r="C22" s="62" t="s">
        <v>104</v>
      </c>
      <c r="D22" s="63"/>
      <c r="E22" s="64"/>
      <c r="F22" s="65"/>
      <c r="G22" s="66"/>
    </row>
    <row r="23" spans="2:7" ht="15.95" customHeight="1" x14ac:dyDescent="0.2">
      <c r="B23" s="98"/>
      <c r="C23" s="73" t="s">
        <v>48</v>
      </c>
      <c r="D23" s="63">
        <v>10</v>
      </c>
      <c r="E23" s="64" t="s">
        <v>22</v>
      </c>
      <c r="F23" s="76">
        <v>16</v>
      </c>
      <c r="G23" s="66">
        <f>+D23*F23</f>
        <v>160</v>
      </c>
    </row>
    <row r="24" spans="2:7" ht="15.95" customHeight="1" x14ac:dyDescent="0.2">
      <c r="B24" s="98"/>
      <c r="C24" s="73" t="s">
        <v>49</v>
      </c>
      <c r="D24" s="63">
        <v>10</v>
      </c>
      <c r="E24" s="64" t="s">
        <v>22</v>
      </c>
      <c r="F24" s="76">
        <v>50</v>
      </c>
      <c r="G24" s="66">
        <f t="shared" ref="G24:G27" si="2">+D24*F24</f>
        <v>500</v>
      </c>
    </row>
    <row r="25" spans="2:7" ht="15.95" customHeight="1" x14ac:dyDescent="0.2">
      <c r="B25" s="98"/>
      <c r="C25" s="73" t="s">
        <v>95</v>
      </c>
      <c r="D25" s="63">
        <v>10</v>
      </c>
      <c r="E25" s="64" t="s">
        <v>22</v>
      </c>
      <c r="F25" s="76">
        <v>50</v>
      </c>
      <c r="G25" s="66">
        <f t="shared" si="2"/>
        <v>500</v>
      </c>
    </row>
    <row r="26" spans="2:7" ht="15.95" customHeight="1" x14ac:dyDescent="0.2">
      <c r="B26" s="98"/>
      <c r="C26" s="73" t="s">
        <v>46</v>
      </c>
      <c r="D26" s="63">
        <v>1</v>
      </c>
      <c r="E26" s="64" t="s">
        <v>11</v>
      </c>
      <c r="F26" s="65">
        <v>300</v>
      </c>
      <c r="G26" s="66">
        <f t="shared" si="2"/>
        <v>300</v>
      </c>
    </row>
    <row r="27" spans="2:7" ht="15.95" customHeight="1" x14ac:dyDescent="0.2">
      <c r="B27" s="98"/>
      <c r="C27" s="73" t="s">
        <v>91</v>
      </c>
      <c r="D27" s="63">
        <v>10</v>
      </c>
      <c r="E27" s="64" t="s">
        <v>38</v>
      </c>
      <c r="F27" s="65">
        <v>180</v>
      </c>
      <c r="G27" s="66">
        <f t="shared" si="2"/>
        <v>1800</v>
      </c>
    </row>
    <row r="28" spans="2:7" ht="15.95" customHeight="1" x14ac:dyDescent="0.2">
      <c r="B28" s="98"/>
      <c r="C28" s="73"/>
      <c r="D28" s="63"/>
      <c r="E28" s="64"/>
      <c r="F28" s="74" t="s">
        <v>1</v>
      </c>
      <c r="G28" s="75">
        <f>SUM(G23:G27)</f>
        <v>3260</v>
      </c>
    </row>
    <row r="29" spans="2:7" ht="15.95" customHeight="1" x14ac:dyDescent="0.2">
      <c r="B29" s="98">
        <v>4</v>
      </c>
      <c r="C29" s="62" t="s">
        <v>105</v>
      </c>
      <c r="D29" s="63"/>
      <c r="E29" s="64"/>
      <c r="F29" s="65"/>
      <c r="G29" s="66"/>
    </row>
    <row r="30" spans="2:7" ht="15.95" customHeight="1" x14ac:dyDescent="0.2">
      <c r="B30" s="98"/>
      <c r="C30" s="73" t="s">
        <v>48</v>
      </c>
      <c r="D30" s="63">
        <v>10</v>
      </c>
      <c r="E30" s="64" t="s">
        <v>22</v>
      </c>
      <c r="F30" s="76">
        <v>16</v>
      </c>
      <c r="G30" s="66">
        <f>+D30*F30</f>
        <v>160</v>
      </c>
    </row>
    <row r="31" spans="2:7" ht="15.95" customHeight="1" x14ac:dyDescent="0.2">
      <c r="B31" s="98"/>
      <c r="C31" s="73" t="s">
        <v>49</v>
      </c>
      <c r="D31" s="63">
        <v>10</v>
      </c>
      <c r="E31" s="64" t="s">
        <v>22</v>
      </c>
      <c r="F31" s="76">
        <v>50</v>
      </c>
      <c r="G31" s="66">
        <f t="shared" ref="G31:G34" si="3">+D31*F31</f>
        <v>500</v>
      </c>
    </row>
    <row r="32" spans="2:7" ht="15.95" customHeight="1" x14ac:dyDescent="0.2">
      <c r="B32" s="98"/>
      <c r="C32" s="73" t="s">
        <v>95</v>
      </c>
      <c r="D32" s="63">
        <v>10</v>
      </c>
      <c r="E32" s="64" t="s">
        <v>22</v>
      </c>
      <c r="F32" s="76">
        <v>50</v>
      </c>
      <c r="G32" s="66">
        <f t="shared" si="3"/>
        <v>500</v>
      </c>
    </row>
    <row r="33" spans="2:8" ht="15.95" customHeight="1" x14ac:dyDescent="0.2">
      <c r="B33" s="98"/>
      <c r="C33" s="73" t="s">
        <v>46</v>
      </c>
      <c r="D33" s="63">
        <v>1</v>
      </c>
      <c r="E33" s="64" t="s">
        <v>11</v>
      </c>
      <c r="F33" s="65">
        <v>300</v>
      </c>
      <c r="G33" s="66">
        <f t="shared" si="3"/>
        <v>300</v>
      </c>
    </row>
    <row r="34" spans="2:8" ht="15.95" customHeight="1" x14ac:dyDescent="0.2">
      <c r="B34" s="98"/>
      <c r="C34" s="73" t="s">
        <v>91</v>
      </c>
      <c r="D34" s="63">
        <v>10</v>
      </c>
      <c r="E34" s="64" t="s">
        <v>38</v>
      </c>
      <c r="F34" s="65">
        <v>180</v>
      </c>
      <c r="G34" s="66">
        <f t="shared" si="3"/>
        <v>1800</v>
      </c>
    </row>
    <row r="35" spans="2:8" ht="15.95" customHeight="1" x14ac:dyDescent="0.2">
      <c r="B35" s="98"/>
      <c r="C35" s="73"/>
      <c r="D35" s="63"/>
      <c r="E35" s="64"/>
      <c r="F35" s="74" t="s">
        <v>1</v>
      </c>
      <c r="G35" s="75">
        <f>SUM(G30:G34)</f>
        <v>3260</v>
      </c>
    </row>
    <row r="36" spans="2:8" ht="15.95" customHeight="1" x14ac:dyDescent="0.2">
      <c r="B36" s="98">
        <v>5</v>
      </c>
      <c r="C36" s="62" t="s">
        <v>109</v>
      </c>
      <c r="D36" s="63"/>
      <c r="E36" s="64"/>
      <c r="F36" s="74"/>
      <c r="G36" s="75"/>
    </row>
    <row r="37" spans="2:8" ht="15.95" customHeight="1" x14ac:dyDescent="0.2">
      <c r="B37" s="98"/>
      <c r="C37" s="73" t="s">
        <v>110</v>
      </c>
      <c r="D37" s="63">
        <v>10</v>
      </c>
      <c r="E37" s="64" t="s">
        <v>16</v>
      </c>
      <c r="F37" s="65">
        <v>120</v>
      </c>
      <c r="G37" s="66">
        <f>+D37*F37</f>
        <v>1200</v>
      </c>
    </row>
    <row r="38" spans="2:8" ht="15.95" customHeight="1" x14ac:dyDescent="0.2">
      <c r="B38" s="98"/>
      <c r="C38" s="73" t="s">
        <v>183</v>
      </c>
      <c r="D38" s="63">
        <v>1</v>
      </c>
      <c r="E38" s="64" t="s">
        <v>11</v>
      </c>
      <c r="F38" s="65">
        <v>500</v>
      </c>
      <c r="G38" s="66">
        <f>+D38*F38</f>
        <v>500</v>
      </c>
    </row>
    <row r="39" spans="2:8" ht="15.95" customHeight="1" x14ac:dyDescent="0.2">
      <c r="B39" s="98"/>
      <c r="C39" s="73"/>
      <c r="D39" s="63"/>
      <c r="E39" s="64"/>
      <c r="F39" s="74" t="s">
        <v>1</v>
      </c>
      <c r="G39" s="75">
        <f>SUM(G37:G38)</f>
        <v>1700</v>
      </c>
    </row>
    <row r="40" spans="2:8" ht="15.95" customHeight="1" x14ac:dyDescent="0.2">
      <c r="B40" s="98">
        <v>6</v>
      </c>
      <c r="C40" s="62" t="s">
        <v>185</v>
      </c>
      <c r="D40" s="63"/>
      <c r="E40" s="64"/>
      <c r="F40" s="74"/>
      <c r="G40" s="75"/>
    </row>
    <row r="41" spans="2:8" ht="15.95" customHeight="1" x14ac:dyDescent="0.2">
      <c r="B41" s="98"/>
      <c r="C41" s="73" t="s">
        <v>186</v>
      </c>
      <c r="D41" s="63">
        <v>12</v>
      </c>
      <c r="E41" s="64" t="s">
        <v>14</v>
      </c>
      <c r="F41" s="65">
        <v>35</v>
      </c>
      <c r="G41" s="66">
        <f>+D41*F41</f>
        <v>420</v>
      </c>
    </row>
    <row r="42" spans="2:8" ht="25.5" x14ac:dyDescent="0.2">
      <c r="B42" s="98"/>
      <c r="C42" s="99" t="s">
        <v>187</v>
      </c>
      <c r="D42" s="63">
        <v>5</v>
      </c>
      <c r="E42" s="64" t="s">
        <v>44</v>
      </c>
      <c r="F42" s="65">
        <v>110</v>
      </c>
      <c r="G42" s="66">
        <f t="shared" ref="G42:G43" si="4">+D42*F42</f>
        <v>550</v>
      </c>
    </row>
    <row r="43" spans="2:8" x14ac:dyDescent="0.2">
      <c r="B43" s="98"/>
      <c r="C43" s="99" t="s">
        <v>188</v>
      </c>
      <c r="D43" s="63">
        <v>3</v>
      </c>
      <c r="E43" s="64" t="s">
        <v>189</v>
      </c>
      <c r="F43" s="65">
        <v>15</v>
      </c>
      <c r="G43" s="66">
        <f t="shared" si="4"/>
        <v>45</v>
      </c>
    </row>
    <row r="44" spans="2:8" ht="15.95" customHeight="1" x14ac:dyDescent="0.2">
      <c r="B44" s="98"/>
      <c r="C44" s="73"/>
      <c r="D44" s="63"/>
      <c r="E44" s="64"/>
      <c r="F44" s="74" t="s">
        <v>1</v>
      </c>
      <c r="G44" s="75">
        <f>SUM(G41:G43)</f>
        <v>1015</v>
      </c>
    </row>
    <row r="45" spans="2:8" ht="15.95" customHeight="1" x14ac:dyDescent="0.2">
      <c r="B45" s="98"/>
      <c r="C45" s="73"/>
      <c r="D45" s="63"/>
      <c r="E45" s="64"/>
      <c r="F45" s="74"/>
      <c r="G45" s="75"/>
    </row>
    <row r="46" spans="2:8" ht="20.25" customHeight="1" x14ac:dyDescent="0.2">
      <c r="B46" s="179">
        <v>7</v>
      </c>
      <c r="C46" s="204" t="s">
        <v>100</v>
      </c>
      <c r="D46" s="204"/>
      <c r="E46" s="204"/>
      <c r="F46" s="204"/>
      <c r="G46" s="204"/>
    </row>
    <row r="47" spans="2:8" ht="20.25" customHeight="1" x14ac:dyDescent="0.2">
      <c r="B47" s="78"/>
      <c r="C47" s="77" t="s">
        <v>227</v>
      </c>
      <c r="D47" s="203">
        <v>12</v>
      </c>
      <c r="E47" s="80" t="s">
        <v>16</v>
      </c>
      <c r="F47" s="203">
        <v>304.17</v>
      </c>
      <c r="G47" s="66">
        <f>+D47*F47</f>
        <v>3650.04</v>
      </c>
    </row>
    <row r="48" spans="2:8" ht="15.95" customHeight="1" x14ac:dyDescent="0.2">
      <c r="B48" s="78"/>
      <c r="C48" s="77" t="s">
        <v>228</v>
      </c>
      <c r="D48" s="78">
        <v>12</v>
      </c>
      <c r="E48" s="79" t="s">
        <v>16</v>
      </c>
      <c r="F48" s="66">
        <v>100</v>
      </c>
      <c r="G48" s="66">
        <f>+D48*F48</f>
        <v>1200</v>
      </c>
      <c r="H48" s="210"/>
    </row>
    <row r="49" spans="2:8" ht="15.95" customHeight="1" x14ac:dyDescent="0.2">
      <c r="B49" s="78"/>
      <c r="C49" s="77" t="s">
        <v>229</v>
      </c>
      <c r="D49" s="78">
        <v>12</v>
      </c>
      <c r="E49" s="79" t="s">
        <v>16</v>
      </c>
      <c r="F49" s="66">
        <v>100</v>
      </c>
      <c r="G49" s="66">
        <f t="shared" ref="G49:G54" si="5">+D49*F49</f>
        <v>1200</v>
      </c>
    </row>
    <row r="50" spans="2:8" ht="15.95" customHeight="1" x14ac:dyDescent="0.2">
      <c r="B50" s="78"/>
      <c r="C50" s="77" t="s">
        <v>229</v>
      </c>
      <c r="D50" s="78">
        <v>12</v>
      </c>
      <c r="E50" s="79" t="s">
        <v>16</v>
      </c>
      <c r="F50" s="66">
        <v>100</v>
      </c>
      <c r="G50" s="66">
        <f t="shared" si="5"/>
        <v>1200</v>
      </c>
      <c r="H50" s="210"/>
    </row>
    <row r="51" spans="2:8" ht="15.95" customHeight="1" x14ac:dyDescent="0.2">
      <c r="B51" s="78"/>
      <c r="C51" s="77" t="s">
        <v>197</v>
      </c>
      <c r="D51" s="78">
        <v>1</v>
      </c>
      <c r="E51" s="79" t="s">
        <v>11</v>
      </c>
      <c r="F51" s="66">
        <f>+F47*75%</f>
        <v>228.1275</v>
      </c>
      <c r="G51" s="66">
        <f t="shared" si="5"/>
        <v>228.1275</v>
      </c>
      <c r="H51" s="210"/>
    </row>
    <row r="52" spans="2:8" ht="15.95" customHeight="1" x14ac:dyDescent="0.2">
      <c r="B52" s="78"/>
      <c r="C52" s="77" t="s">
        <v>226</v>
      </c>
      <c r="D52" s="78">
        <v>1</v>
      </c>
      <c r="E52" s="79"/>
      <c r="F52" s="66">
        <f>+F47</f>
        <v>304.17</v>
      </c>
      <c r="G52" s="66">
        <f t="shared" si="5"/>
        <v>304.17</v>
      </c>
      <c r="H52" s="210"/>
    </row>
    <row r="53" spans="2:8" ht="27.75" customHeight="1" x14ac:dyDescent="0.2">
      <c r="B53" s="78"/>
      <c r="C53" s="181" t="s">
        <v>184</v>
      </c>
      <c r="D53" s="78">
        <v>20</v>
      </c>
      <c r="E53" s="79" t="s">
        <v>96</v>
      </c>
      <c r="F53" s="66">
        <v>30</v>
      </c>
      <c r="G53" s="66">
        <f t="shared" si="5"/>
        <v>600</v>
      </c>
      <c r="H53" s="210"/>
    </row>
    <row r="54" spans="2:8" ht="15.95" customHeight="1" x14ac:dyDescent="0.2">
      <c r="B54" s="78"/>
      <c r="C54" s="77" t="s">
        <v>99</v>
      </c>
      <c r="D54" s="78">
        <v>12</v>
      </c>
      <c r="E54" s="79" t="s">
        <v>16</v>
      </c>
      <c r="F54" s="66">
        <v>80</v>
      </c>
      <c r="G54" s="66">
        <f t="shared" si="5"/>
        <v>960</v>
      </c>
      <c r="H54" s="210"/>
    </row>
    <row r="55" spans="2:8" ht="15.95" customHeight="1" x14ac:dyDescent="0.2">
      <c r="B55" s="78"/>
      <c r="C55" s="77" t="s">
        <v>50</v>
      </c>
      <c r="D55" s="78">
        <v>70</v>
      </c>
      <c r="E55" s="80" t="s">
        <v>38</v>
      </c>
      <c r="F55" s="66">
        <v>11</v>
      </c>
      <c r="G55" s="66">
        <f>+D55*F55</f>
        <v>770</v>
      </c>
      <c r="H55" s="210"/>
    </row>
    <row r="56" spans="2:8" ht="15.95" customHeight="1" x14ac:dyDescent="0.2">
      <c r="B56" s="78"/>
      <c r="C56" s="77" t="s">
        <v>88</v>
      </c>
      <c r="D56" s="78">
        <v>30</v>
      </c>
      <c r="E56" s="79" t="s">
        <v>22</v>
      </c>
      <c r="F56" s="81">
        <v>3</v>
      </c>
      <c r="G56" s="66">
        <f t="shared" ref="G56:G62" si="6">+D56*F56</f>
        <v>90</v>
      </c>
    </row>
    <row r="57" spans="2:8" ht="15.95" customHeight="1" x14ac:dyDescent="0.2">
      <c r="B57" s="78"/>
      <c r="C57" s="77" t="s">
        <v>106</v>
      </c>
      <c r="D57" s="78">
        <v>20</v>
      </c>
      <c r="E57" s="79" t="s">
        <v>22</v>
      </c>
      <c r="F57" s="81">
        <v>3</v>
      </c>
      <c r="G57" s="66">
        <f t="shared" si="6"/>
        <v>60</v>
      </c>
    </row>
    <row r="58" spans="2:8" ht="15.95" customHeight="1" x14ac:dyDescent="0.2">
      <c r="B58" s="78"/>
      <c r="C58" s="77" t="s">
        <v>107</v>
      </c>
      <c r="D58" s="78">
        <v>20</v>
      </c>
      <c r="E58" s="79" t="s">
        <v>22</v>
      </c>
      <c r="F58" s="81">
        <v>2</v>
      </c>
      <c r="G58" s="66">
        <f t="shared" si="6"/>
        <v>40</v>
      </c>
    </row>
    <row r="59" spans="2:8" ht="15.95" customHeight="1" x14ac:dyDescent="0.2">
      <c r="B59" s="78"/>
      <c r="C59" s="77" t="s">
        <v>89</v>
      </c>
      <c r="D59" s="78">
        <v>15</v>
      </c>
      <c r="E59" s="79" t="s">
        <v>22</v>
      </c>
      <c r="F59" s="81">
        <v>35</v>
      </c>
      <c r="G59" s="66">
        <f t="shared" si="6"/>
        <v>525</v>
      </c>
    </row>
    <row r="60" spans="2:8" ht="15.95" customHeight="1" x14ac:dyDescent="0.2">
      <c r="B60" s="78"/>
      <c r="C60" s="77" t="s">
        <v>90</v>
      </c>
      <c r="D60" s="78">
        <v>10</v>
      </c>
      <c r="E60" s="79" t="s">
        <v>22</v>
      </c>
      <c r="F60" s="81">
        <v>30</v>
      </c>
      <c r="G60" s="66">
        <f t="shared" si="6"/>
        <v>300</v>
      </c>
    </row>
    <row r="61" spans="2:8" ht="15.95" customHeight="1" x14ac:dyDescent="0.2">
      <c r="B61" s="78"/>
      <c r="C61" s="77" t="s">
        <v>51</v>
      </c>
      <c r="D61" s="78">
        <v>40</v>
      </c>
      <c r="E61" s="79" t="s">
        <v>52</v>
      </c>
      <c r="F61" s="81">
        <v>4.5999999999999996</v>
      </c>
      <c r="G61" s="66">
        <f t="shared" si="6"/>
        <v>184</v>
      </c>
    </row>
    <row r="62" spans="2:8" ht="15.95" customHeight="1" x14ac:dyDescent="0.2">
      <c r="B62" s="78"/>
      <c r="C62" s="77" t="s">
        <v>97</v>
      </c>
      <c r="D62" s="78">
        <v>200</v>
      </c>
      <c r="E62" s="79" t="s">
        <v>98</v>
      </c>
      <c r="F62" s="81">
        <v>1</v>
      </c>
      <c r="G62" s="66">
        <f t="shared" si="6"/>
        <v>200</v>
      </c>
    </row>
    <row r="63" spans="2:8" ht="15.95" customHeight="1" x14ac:dyDescent="0.2">
      <c r="B63" s="78"/>
      <c r="C63" s="77"/>
      <c r="D63" s="78"/>
      <c r="E63" s="79"/>
      <c r="F63" s="81"/>
      <c r="G63" s="66"/>
    </row>
    <row r="64" spans="2:8" ht="15.95" customHeight="1" x14ac:dyDescent="0.2">
      <c r="B64" s="112"/>
      <c r="C64" s="256"/>
      <c r="D64" s="256"/>
      <c r="E64" s="256"/>
      <c r="F64" s="174" t="s">
        <v>1</v>
      </c>
      <c r="G64" s="174">
        <f>SUM(G47:G63)</f>
        <v>11511.3375</v>
      </c>
    </row>
    <row r="65" spans="2:7" ht="15.95" customHeight="1" x14ac:dyDescent="0.2">
      <c r="B65" s="113"/>
      <c r="C65" s="257"/>
      <c r="D65" s="257"/>
      <c r="E65" s="257"/>
      <c r="F65" s="75"/>
      <c r="G65" s="75"/>
    </row>
    <row r="66" spans="2:7" ht="15.95" customHeight="1" x14ac:dyDescent="0.2">
      <c r="B66" s="113">
        <v>8</v>
      </c>
      <c r="C66" s="258" t="s">
        <v>301</v>
      </c>
      <c r="D66" s="257"/>
      <c r="E66" s="257"/>
      <c r="F66" s="75"/>
      <c r="G66" s="75"/>
    </row>
    <row r="67" spans="2:7" ht="24" customHeight="1" x14ac:dyDescent="0.2">
      <c r="B67" s="113"/>
      <c r="C67" s="259" t="s">
        <v>302</v>
      </c>
      <c r="D67" s="262">
        <v>1</v>
      </c>
      <c r="E67" s="262" t="s">
        <v>303</v>
      </c>
      <c r="F67" s="66">
        <v>540</v>
      </c>
      <c r="G67" s="66">
        <f>F67</f>
        <v>540</v>
      </c>
    </row>
    <row r="68" spans="2:7" ht="24" customHeight="1" x14ac:dyDescent="0.2">
      <c r="B68" s="113"/>
      <c r="C68" s="259"/>
      <c r="D68" s="262"/>
      <c r="E68" s="262"/>
      <c r="F68" s="75" t="s">
        <v>1</v>
      </c>
      <c r="G68" s="75">
        <f>G67</f>
        <v>540</v>
      </c>
    </row>
    <row r="69" spans="2:7" ht="15.95" customHeight="1" x14ac:dyDescent="0.2">
      <c r="B69" s="113">
        <v>9</v>
      </c>
      <c r="C69" s="258" t="s">
        <v>125</v>
      </c>
      <c r="D69" s="265"/>
      <c r="E69" s="263"/>
      <c r="F69" s="260"/>
      <c r="G69" s="75"/>
    </row>
    <row r="70" spans="2:7" ht="15.95" customHeight="1" x14ac:dyDescent="0.2">
      <c r="B70" s="113"/>
      <c r="C70" s="260" t="s">
        <v>113</v>
      </c>
      <c r="D70" s="265" t="s">
        <v>11</v>
      </c>
      <c r="E70" s="263">
        <v>1</v>
      </c>
      <c r="F70" s="264">
        <f>2.54+5.65+5.65+5.65</f>
        <v>19.490000000000002</v>
      </c>
      <c r="G70" s="66">
        <f>F70</f>
        <v>19.490000000000002</v>
      </c>
    </row>
    <row r="71" spans="2:7" ht="15.95" customHeight="1" x14ac:dyDescent="0.2">
      <c r="B71" s="114"/>
      <c r="C71" s="261"/>
      <c r="D71" s="261"/>
      <c r="E71" s="261"/>
      <c r="F71" s="83" t="s">
        <v>1</v>
      </c>
      <c r="G71" s="83">
        <f>G70</f>
        <v>19.490000000000002</v>
      </c>
    </row>
    <row r="72" spans="2:7" ht="21" customHeight="1" x14ac:dyDescent="0.2">
      <c r="B72" s="381" t="s">
        <v>108</v>
      </c>
      <c r="C72" s="381"/>
      <c r="D72" s="381"/>
      <c r="E72" s="381"/>
      <c r="F72" s="381"/>
      <c r="G72" s="212">
        <f>G71+G64+G44+G39+G35+G28+G21+G14+G68</f>
        <v>30675.827499999999</v>
      </c>
    </row>
  </sheetData>
  <mergeCells count="4">
    <mergeCell ref="B1:G1"/>
    <mergeCell ref="B72:F72"/>
    <mergeCell ref="B3:G3"/>
    <mergeCell ref="B4:G4"/>
  </mergeCells>
  <pageMargins left="1.04" right="0.23622047244094491" top="0.74803149606299213" bottom="0.65" header="0.31496062992125984" footer="0.31496062992125984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2"/>
  <sheetViews>
    <sheetView workbookViewId="0">
      <selection activeCell="C19" sqref="C19"/>
    </sheetView>
  </sheetViews>
  <sheetFormatPr baseColWidth="10" defaultRowHeight="12.75" x14ac:dyDescent="0.2"/>
  <cols>
    <col min="1" max="1" width="1.28515625" style="2" customWidth="1"/>
    <col min="2" max="2" width="11.7109375" style="2" bestFit="1" customWidth="1"/>
    <col min="3" max="3" width="37.42578125" style="2" customWidth="1"/>
    <col min="4" max="4" width="11.42578125" style="2"/>
    <col min="5" max="5" width="11.7109375" style="2" bestFit="1" customWidth="1"/>
    <col min="6" max="6" width="14" style="2" customWidth="1"/>
    <col min="7" max="7" width="15" style="2" bestFit="1" customWidth="1"/>
    <col min="8" max="16384" width="11.42578125" style="2"/>
  </cols>
  <sheetData>
    <row r="1" spans="2:7" x14ac:dyDescent="0.2">
      <c r="B1" s="23" t="s">
        <v>298</v>
      </c>
    </row>
    <row r="2" spans="2:7" x14ac:dyDescent="0.2">
      <c r="B2" s="347" t="s">
        <v>6</v>
      </c>
      <c r="C2" s="348"/>
      <c r="D2" s="348"/>
      <c r="E2" s="348"/>
      <c r="F2" s="348"/>
      <c r="G2" s="349"/>
    </row>
    <row r="3" spans="2:7" x14ac:dyDescent="0.2">
      <c r="B3" s="350" t="s">
        <v>17</v>
      </c>
      <c r="C3" s="351"/>
      <c r="D3" s="351"/>
      <c r="E3" s="351"/>
      <c r="F3" s="351"/>
      <c r="G3" s="352"/>
    </row>
    <row r="4" spans="2:7" x14ac:dyDescent="0.2">
      <c r="B4" s="353" t="s">
        <v>7</v>
      </c>
      <c r="C4" s="354"/>
      <c r="D4" s="354"/>
      <c r="E4" s="354"/>
      <c r="F4" s="354"/>
      <c r="G4" s="355"/>
    </row>
    <row r="5" spans="2:7" x14ac:dyDescent="0.2">
      <c r="B5" s="3" t="s">
        <v>8</v>
      </c>
      <c r="C5" s="250" t="s">
        <v>2</v>
      </c>
      <c r="D5" s="249" t="s">
        <v>9</v>
      </c>
      <c r="E5" s="249" t="s">
        <v>0</v>
      </c>
      <c r="F5" s="249" t="s">
        <v>4</v>
      </c>
      <c r="G5" s="3" t="s">
        <v>1</v>
      </c>
    </row>
    <row r="6" spans="2:7" x14ac:dyDescent="0.2">
      <c r="B6" s="4"/>
      <c r="C6" s="5"/>
      <c r="D6" s="6" t="s">
        <v>3</v>
      </c>
      <c r="E6" s="6"/>
      <c r="F6" s="6" t="s">
        <v>5</v>
      </c>
      <c r="G6" s="7"/>
    </row>
    <row r="7" spans="2:7" x14ac:dyDescent="0.2">
      <c r="B7" s="8">
        <v>1</v>
      </c>
      <c r="C7" s="9" t="s">
        <v>35</v>
      </c>
      <c r="D7" s="251"/>
      <c r="E7" s="10"/>
      <c r="F7" s="11"/>
      <c r="G7" s="12"/>
    </row>
    <row r="8" spans="2:7" ht="25.5" x14ac:dyDescent="0.2">
      <c r="B8" s="13"/>
      <c r="C8" s="252" t="s">
        <v>273</v>
      </c>
      <c r="D8" s="253" t="s">
        <v>274</v>
      </c>
      <c r="E8" s="13">
        <v>4</v>
      </c>
      <c r="F8" s="15">
        <v>1044</v>
      </c>
      <c r="G8" s="16">
        <f>+E8*F8</f>
        <v>4176</v>
      </c>
    </row>
    <row r="9" spans="2:7" x14ac:dyDescent="0.2">
      <c r="B9" s="13"/>
      <c r="C9" s="14" t="s">
        <v>275</v>
      </c>
      <c r="D9" s="253" t="s">
        <v>274</v>
      </c>
      <c r="E9" s="13">
        <v>6</v>
      </c>
      <c r="F9" s="15">
        <v>360</v>
      </c>
      <c r="G9" s="16">
        <f>+E9*F9</f>
        <v>2160</v>
      </c>
    </row>
    <row r="10" spans="2:7" ht="25.5" x14ac:dyDescent="0.2">
      <c r="B10" s="13"/>
      <c r="C10" s="252" t="s">
        <v>276</v>
      </c>
      <c r="D10" s="253" t="s">
        <v>274</v>
      </c>
      <c r="E10" s="13">
        <v>6</v>
      </c>
      <c r="F10" s="15">
        <v>480</v>
      </c>
      <c r="G10" s="16">
        <f>+E10*F10</f>
        <v>2880</v>
      </c>
    </row>
    <row r="11" spans="2:7" x14ac:dyDescent="0.2">
      <c r="B11" s="13"/>
      <c r="C11" s="9" t="s">
        <v>1</v>
      </c>
      <c r="D11" s="253"/>
      <c r="E11" s="13"/>
      <c r="F11" s="15"/>
      <c r="G11" s="17">
        <f>SUM(G8:G10)</f>
        <v>9216</v>
      </c>
    </row>
    <row r="12" spans="2:7" x14ac:dyDescent="0.2">
      <c r="B12" s="8">
        <v>2</v>
      </c>
      <c r="C12" s="9" t="s">
        <v>86</v>
      </c>
      <c r="D12" s="253"/>
      <c r="E12" s="13"/>
      <c r="F12" s="15"/>
      <c r="G12" s="16"/>
    </row>
    <row r="13" spans="2:7" x14ac:dyDescent="0.2">
      <c r="B13" s="13"/>
      <c r="C13" s="14" t="s">
        <v>277</v>
      </c>
      <c r="D13" s="253" t="s">
        <v>278</v>
      </c>
      <c r="E13" s="13">
        <v>4</v>
      </c>
      <c r="F13" s="20">
        <v>9</v>
      </c>
      <c r="G13" s="16">
        <f>+E13*F13</f>
        <v>36</v>
      </c>
    </row>
    <row r="14" spans="2:7" x14ac:dyDescent="0.2">
      <c r="B14" s="13"/>
      <c r="C14" s="14" t="s">
        <v>279</v>
      </c>
      <c r="D14" s="253" t="s">
        <v>22</v>
      </c>
      <c r="E14" s="13">
        <v>4</v>
      </c>
      <c r="F14" s="20">
        <v>16</v>
      </c>
      <c r="G14" s="16">
        <f t="shared" ref="G14:G16" si="0">+E14*F14</f>
        <v>64</v>
      </c>
    </row>
    <row r="15" spans="2:7" x14ac:dyDescent="0.2">
      <c r="B15" s="13"/>
      <c r="C15" s="14" t="s">
        <v>280</v>
      </c>
      <c r="D15" s="253" t="s">
        <v>22</v>
      </c>
      <c r="E15" s="13">
        <v>2</v>
      </c>
      <c r="F15" s="20">
        <v>22</v>
      </c>
      <c r="G15" s="16">
        <f t="shared" si="0"/>
        <v>44</v>
      </c>
    </row>
    <row r="16" spans="2:7" x14ac:dyDescent="0.2">
      <c r="B16" s="13"/>
      <c r="C16" s="14" t="s">
        <v>281</v>
      </c>
      <c r="D16" s="253" t="s">
        <v>22</v>
      </c>
      <c r="E16" s="13">
        <v>6</v>
      </c>
      <c r="F16" s="20">
        <v>4</v>
      </c>
      <c r="G16" s="16">
        <f t="shared" si="0"/>
        <v>24</v>
      </c>
    </row>
    <row r="17" spans="2:7" x14ac:dyDescent="0.2">
      <c r="B17" s="13"/>
      <c r="C17" s="9" t="s">
        <v>1</v>
      </c>
      <c r="D17" s="253"/>
      <c r="E17" s="13"/>
      <c r="F17" s="15"/>
      <c r="G17" s="17">
        <f>SUM(G13:G16)</f>
        <v>168</v>
      </c>
    </row>
    <row r="18" spans="2:7" x14ac:dyDescent="0.2">
      <c r="B18" s="8">
        <v>3</v>
      </c>
      <c r="C18" s="9" t="s">
        <v>39</v>
      </c>
      <c r="D18" s="253"/>
      <c r="E18" s="13"/>
      <c r="F18" s="15"/>
      <c r="G18" s="16"/>
    </row>
    <row r="19" spans="2:7" x14ac:dyDescent="0.2">
      <c r="B19" s="13"/>
      <c r="C19" s="14" t="s">
        <v>282</v>
      </c>
      <c r="D19" s="253" t="s">
        <v>52</v>
      </c>
      <c r="E19" s="13">
        <v>180</v>
      </c>
      <c r="F19" s="20">
        <v>8.5</v>
      </c>
      <c r="G19" s="16">
        <f>+E19*F19</f>
        <v>1530</v>
      </c>
    </row>
    <row r="20" spans="2:7" x14ac:dyDescent="0.2">
      <c r="B20" s="13"/>
      <c r="C20" s="14" t="s">
        <v>283</v>
      </c>
      <c r="D20" s="253" t="s">
        <v>284</v>
      </c>
      <c r="E20" s="13">
        <v>20</v>
      </c>
      <c r="F20" s="20">
        <v>17</v>
      </c>
      <c r="G20" s="16">
        <f t="shared" ref="G20:G29" si="1">+E20*F20</f>
        <v>340</v>
      </c>
    </row>
    <row r="21" spans="2:7" x14ac:dyDescent="0.2">
      <c r="B21" s="13"/>
      <c r="C21" s="14" t="s">
        <v>285</v>
      </c>
      <c r="D21" s="253" t="s">
        <v>284</v>
      </c>
      <c r="E21" s="13">
        <v>10</v>
      </c>
      <c r="F21" s="20">
        <v>45</v>
      </c>
      <c r="G21" s="16">
        <f t="shared" si="1"/>
        <v>450</v>
      </c>
    </row>
    <row r="22" spans="2:7" x14ac:dyDescent="0.2">
      <c r="B22" s="13"/>
      <c r="C22" s="14" t="s">
        <v>286</v>
      </c>
      <c r="D22" s="253" t="s">
        <v>284</v>
      </c>
      <c r="E22" s="13">
        <v>14</v>
      </c>
      <c r="F22" s="20">
        <v>30</v>
      </c>
      <c r="G22" s="16">
        <f t="shared" si="1"/>
        <v>420</v>
      </c>
    </row>
    <row r="23" spans="2:7" x14ac:dyDescent="0.2">
      <c r="B23" s="13"/>
      <c r="C23" s="14" t="s">
        <v>287</v>
      </c>
      <c r="D23" s="253" t="s">
        <v>11</v>
      </c>
      <c r="E23" s="13">
        <v>1</v>
      </c>
      <c r="F23" s="20">
        <v>100</v>
      </c>
      <c r="G23" s="16">
        <f t="shared" si="1"/>
        <v>100</v>
      </c>
    </row>
    <row r="24" spans="2:7" x14ac:dyDescent="0.2">
      <c r="B24" s="13"/>
      <c r="C24" s="14" t="s">
        <v>288</v>
      </c>
      <c r="D24" s="253" t="s">
        <v>289</v>
      </c>
      <c r="E24" s="13">
        <v>12</v>
      </c>
      <c r="F24" s="20">
        <v>35</v>
      </c>
      <c r="G24" s="16">
        <f t="shared" si="1"/>
        <v>420</v>
      </c>
    </row>
    <row r="25" spans="2:7" x14ac:dyDescent="0.2">
      <c r="B25" s="13"/>
      <c r="C25" s="14" t="s">
        <v>290</v>
      </c>
      <c r="D25" s="253" t="s">
        <v>291</v>
      </c>
      <c r="E25" s="13">
        <v>14</v>
      </c>
      <c r="F25" s="20">
        <v>6</v>
      </c>
      <c r="G25" s="16">
        <f t="shared" si="1"/>
        <v>84</v>
      </c>
    </row>
    <row r="26" spans="2:7" x14ac:dyDescent="0.2">
      <c r="B26" s="13"/>
      <c r="C26" s="14" t="s">
        <v>292</v>
      </c>
      <c r="D26" s="253" t="s">
        <v>293</v>
      </c>
      <c r="E26" s="13">
        <v>7</v>
      </c>
      <c r="F26" s="20">
        <v>35</v>
      </c>
      <c r="G26" s="16">
        <f t="shared" si="1"/>
        <v>245</v>
      </c>
    </row>
    <row r="27" spans="2:7" x14ac:dyDescent="0.2">
      <c r="B27" s="13"/>
      <c r="C27" s="14" t="s">
        <v>294</v>
      </c>
      <c r="D27" s="253" t="s">
        <v>295</v>
      </c>
      <c r="E27" s="13">
        <v>1</v>
      </c>
      <c r="F27" s="20">
        <v>40</v>
      </c>
      <c r="G27" s="16">
        <f t="shared" si="1"/>
        <v>40</v>
      </c>
    </row>
    <row r="28" spans="2:7" x14ac:dyDescent="0.2">
      <c r="B28" s="13"/>
      <c r="C28" s="14" t="s">
        <v>296</v>
      </c>
      <c r="D28" s="253" t="s">
        <v>295</v>
      </c>
      <c r="E28" s="13">
        <v>20</v>
      </c>
      <c r="F28" s="20">
        <v>47.25</v>
      </c>
      <c r="G28" s="16">
        <f t="shared" si="1"/>
        <v>945</v>
      </c>
    </row>
    <row r="29" spans="2:7" x14ac:dyDescent="0.2">
      <c r="B29" s="13"/>
      <c r="C29" s="14" t="s">
        <v>297</v>
      </c>
      <c r="D29" s="253" t="s">
        <v>27</v>
      </c>
      <c r="E29" s="13">
        <v>6</v>
      </c>
      <c r="F29" s="20">
        <v>5.5</v>
      </c>
      <c r="G29" s="16">
        <f t="shared" si="1"/>
        <v>33</v>
      </c>
    </row>
    <row r="30" spans="2:7" x14ac:dyDescent="0.2">
      <c r="B30" s="13"/>
      <c r="C30" s="14"/>
      <c r="D30" s="253"/>
      <c r="E30" s="13"/>
      <c r="F30" s="20"/>
      <c r="G30" s="16"/>
    </row>
    <row r="31" spans="2:7" x14ac:dyDescent="0.2">
      <c r="B31" s="13"/>
      <c r="C31" s="9" t="s">
        <v>1</v>
      </c>
      <c r="D31" s="253"/>
      <c r="E31" s="13"/>
      <c r="F31" s="15"/>
      <c r="G31" s="17">
        <f>SUM(G19:G30)</f>
        <v>4607</v>
      </c>
    </row>
    <row r="32" spans="2:7" x14ac:dyDescent="0.2">
      <c r="B32" s="343" t="s">
        <v>10</v>
      </c>
      <c r="C32" s="344"/>
      <c r="D32" s="344"/>
      <c r="E32" s="344"/>
      <c r="F32" s="345"/>
      <c r="G32" s="18">
        <f>+G11+G17+G31</f>
        <v>13991</v>
      </c>
    </row>
  </sheetData>
  <mergeCells count="4">
    <mergeCell ref="B2:G2"/>
    <mergeCell ref="B3:G3"/>
    <mergeCell ref="B4:G4"/>
    <mergeCell ref="B32:F32"/>
  </mergeCells>
  <pageMargins left="0.70866141732283472" right="0.49" top="0.74803149606299213" bottom="0.74803149606299213" header="0.31496062992125984" footer="0.31496062992125984"/>
  <pageSetup scale="9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zoomScale="136" zoomScaleNormal="136" workbookViewId="0">
      <selection activeCell="C8" sqref="C8"/>
    </sheetView>
  </sheetViews>
  <sheetFormatPr baseColWidth="10" defaultRowHeight="12.75" x14ac:dyDescent="0.2"/>
  <cols>
    <col min="1" max="1" width="1.140625" style="207" customWidth="1"/>
    <col min="2" max="2" width="11.42578125" style="207"/>
    <col min="3" max="3" width="35.28515625" style="207" customWidth="1"/>
    <col min="4" max="4" width="14.140625" style="207" bestFit="1" customWidth="1"/>
    <col min="5" max="5" width="11.42578125" style="207"/>
    <col min="6" max="6" width="14.42578125" style="207" customWidth="1"/>
    <col min="7" max="7" width="16" style="207" customWidth="1"/>
    <col min="8" max="8" width="11.42578125" style="207"/>
    <col min="9" max="9" width="13.7109375" style="207" customWidth="1"/>
    <col min="10" max="11" width="11.42578125" style="207"/>
    <col min="12" max="12" width="28.42578125" style="207" customWidth="1"/>
    <col min="13" max="16384" width="11.42578125" style="207"/>
  </cols>
  <sheetData>
    <row r="1" spans="2:12" x14ac:dyDescent="0.2">
      <c r="B1" s="382" t="s">
        <v>306</v>
      </c>
      <c r="C1" s="382"/>
      <c r="D1" s="382"/>
      <c r="E1" s="382"/>
      <c r="F1" s="382"/>
      <c r="G1" s="382"/>
    </row>
    <row r="2" spans="2:12" x14ac:dyDescent="0.2">
      <c r="B2" s="217"/>
      <c r="C2" s="218"/>
      <c r="D2" s="218"/>
      <c r="E2" s="218"/>
      <c r="F2" s="218"/>
      <c r="G2" s="218"/>
    </row>
    <row r="3" spans="2:12" x14ac:dyDescent="0.2">
      <c r="B3" s="330" t="s">
        <v>6</v>
      </c>
      <c r="C3" s="331"/>
      <c r="D3" s="331"/>
      <c r="E3" s="331"/>
      <c r="F3" s="331"/>
      <c r="G3" s="332"/>
    </row>
    <row r="4" spans="2:12" x14ac:dyDescent="0.2">
      <c r="B4" s="333" t="s">
        <v>17</v>
      </c>
      <c r="C4" s="334"/>
      <c r="D4" s="334"/>
      <c r="E4" s="334"/>
      <c r="F4" s="334"/>
      <c r="G4" s="335"/>
    </row>
    <row r="5" spans="2:12" x14ac:dyDescent="0.2">
      <c r="B5" s="336"/>
      <c r="C5" s="337"/>
      <c r="D5" s="337"/>
      <c r="E5" s="337"/>
      <c r="F5" s="337"/>
      <c r="G5" s="338"/>
    </row>
    <row r="6" spans="2:12" ht="20.100000000000001" customHeight="1" x14ac:dyDescent="0.2">
      <c r="B6" s="219" t="s">
        <v>8</v>
      </c>
      <c r="C6" s="269" t="s">
        <v>2</v>
      </c>
      <c r="D6" s="268" t="s">
        <v>9</v>
      </c>
      <c r="E6" s="268" t="s">
        <v>0</v>
      </c>
      <c r="F6" s="268" t="s">
        <v>4</v>
      </c>
      <c r="G6" s="219" t="s">
        <v>1</v>
      </c>
    </row>
    <row r="7" spans="2:12" ht="20.100000000000001" customHeight="1" x14ac:dyDescent="0.2">
      <c r="B7" s="222"/>
      <c r="C7" s="223"/>
      <c r="D7" s="224" t="s">
        <v>3</v>
      </c>
      <c r="E7" s="224"/>
      <c r="F7" s="224" t="s">
        <v>5</v>
      </c>
      <c r="G7" s="225"/>
    </row>
    <row r="8" spans="2:12" ht="20.100000000000001" customHeight="1" x14ac:dyDescent="0.2">
      <c r="B8" s="206">
        <v>1</v>
      </c>
      <c r="C8" s="226" t="s">
        <v>35</v>
      </c>
      <c r="D8" s="227"/>
      <c r="E8" s="228"/>
      <c r="F8" s="229"/>
      <c r="G8" s="230"/>
    </row>
    <row r="9" spans="2:12" ht="25.5" x14ac:dyDescent="0.2">
      <c r="B9" s="68"/>
      <c r="C9" s="180" t="s">
        <v>173</v>
      </c>
      <c r="D9" s="231" t="s">
        <v>231</v>
      </c>
      <c r="E9" s="68">
        <v>4</v>
      </c>
      <c r="F9" s="72">
        <v>900</v>
      </c>
      <c r="G9" s="71">
        <f t="shared" ref="G9:G12" si="0">+E9*F9</f>
        <v>3600</v>
      </c>
    </row>
    <row r="10" spans="2:12" x14ac:dyDescent="0.2">
      <c r="B10" s="68"/>
      <c r="C10" s="180" t="s">
        <v>174</v>
      </c>
      <c r="D10" s="231" t="s">
        <v>11</v>
      </c>
      <c r="E10" s="68">
        <v>1</v>
      </c>
      <c r="F10" s="72">
        <v>800</v>
      </c>
      <c r="G10" s="71">
        <f t="shared" si="0"/>
        <v>800</v>
      </c>
    </row>
    <row r="11" spans="2:12" ht="38.25" x14ac:dyDescent="0.2">
      <c r="B11" s="68"/>
      <c r="C11" s="180" t="s">
        <v>175</v>
      </c>
      <c r="D11" s="231" t="s">
        <v>11</v>
      </c>
      <c r="E11" s="68">
        <v>1</v>
      </c>
      <c r="F11" s="72">
        <v>400</v>
      </c>
      <c r="G11" s="71">
        <f t="shared" si="0"/>
        <v>400</v>
      </c>
      <c r="L11" s="233"/>
    </row>
    <row r="12" spans="2:12" ht="20.100000000000001" customHeight="1" x14ac:dyDescent="0.2">
      <c r="B12" s="68"/>
      <c r="C12" s="67" t="s">
        <v>63</v>
      </c>
      <c r="D12" s="231" t="s">
        <v>11</v>
      </c>
      <c r="E12" s="68">
        <v>1</v>
      </c>
      <c r="F12" s="72">
        <v>500</v>
      </c>
      <c r="G12" s="71">
        <f t="shared" si="0"/>
        <v>500</v>
      </c>
      <c r="L12" s="233"/>
    </row>
    <row r="13" spans="2:12" ht="20.100000000000001" customHeight="1" x14ac:dyDescent="0.2">
      <c r="B13" s="68"/>
      <c r="C13" s="226" t="s">
        <v>1</v>
      </c>
      <c r="D13" s="231"/>
      <c r="E13" s="68"/>
      <c r="F13" s="72"/>
      <c r="G13" s="234">
        <f>SUM(G9:G12)</f>
        <v>5300</v>
      </c>
      <c r="L13" s="233"/>
    </row>
    <row r="14" spans="2:12" ht="20.100000000000001" customHeight="1" x14ac:dyDescent="0.2">
      <c r="B14" s="68"/>
      <c r="C14" s="226"/>
      <c r="D14" s="231"/>
      <c r="E14" s="68"/>
      <c r="F14" s="72"/>
      <c r="G14" s="234"/>
      <c r="L14" s="233"/>
    </row>
    <row r="15" spans="2:12" ht="20.100000000000001" customHeight="1" x14ac:dyDescent="0.2">
      <c r="B15" s="206">
        <v>2</v>
      </c>
      <c r="C15" s="226" t="s">
        <v>177</v>
      </c>
      <c r="D15" s="313"/>
      <c r="E15" s="206"/>
      <c r="F15" s="314"/>
      <c r="G15" s="234"/>
      <c r="L15" s="233"/>
    </row>
    <row r="16" spans="2:12" ht="20.100000000000001" customHeight="1" x14ac:dyDescent="0.2">
      <c r="B16" s="68"/>
      <c r="C16" s="67" t="s">
        <v>176</v>
      </c>
      <c r="D16" s="231" t="s">
        <v>14</v>
      </c>
      <c r="E16" s="68">
        <v>1</v>
      </c>
      <c r="F16" s="72">
        <v>80</v>
      </c>
      <c r="G16" s="71">
        <f>+E16*F16</f>
        <v>80</v>
      </c>
      <c r="L16" s="233"/>
    </row>
    <row r="17" spans="2:12" ht="20.100000000000001" customHeight="1" x14ac:dyDescent="0.2">
      <c r="B17" s="68"/>
      <c r="C17" s="226" t="s">
        <v>1</v>
      </c>
      <c r="D17" s="231"/>
      <c r="E17" s="68"/>
      <c r="F17" s="72"/>
      <c r="G17" s="234">
        <f>SUM(G16:G16)</f>
        <v>80</v>
      </c>
      <c r="L17" s="233"/>
    </row>
    <row r="18" spans="2:12" ht="20.100000000000001" customHeight="1" x14ac:dyDescent="0.2">
      <c r="B18" s="68"/>
      <c r="C18" s="226"/>
      <c r="D18" s="231"/>
      <c r="E18" s="68"/>
      <c r="F18" s="72"/>
      <c r="G18" s="234"/>
      <c r="L18" s="233"/>
    </row>
    <row r="19" spans="2:12" ht="20.100000000000001" customHeight="1" x14ac:dyDescent="0.2">
      <c r="B19" s="206">
        <v>3</v>
      </c>
      <c r="C19" s="315" t="s">
        <v>39</v>
      </c>
      <c r="D19" s="231"/>
      <c r="E19" s="68"/>
      <c r="F19" s="72"/>
      <c r="G19" s="71"/>
      <c r="L19" s="233"/>
    </row>
    <row r="20" spans="2:12" ht="20.100000000000001" customHeight="1" x14ac:dyDescent="0.2">
      <c r="B20" s="206"/>
      <c r="C20" s="67" t="s">
        <v>81</v>
      </c>
      <c r="D20" s="231" t="s">
        <v>11</v>
      </c>
      <c r="E20" s="68">
        <v>1</v>
      </c>
      <c r="F20" s="72">
        <v>2200</v>
      </c>
      <c r="G20" s="71">
        <f>+E20*F20</f>
        <v>2200</v>
      </c>
      <c r="L20" s="233"/>
    </row>
    <row r="21" spans="2:12" ht="20.100000000000001" customHeight="1" x14ac:dyDescent="0.2">
      <c r="B21" s="68"/>
      <c r="C21" s="67" t="s">
        <v>178</v>
      </c>
      <c r="D21" s="231" t="s">
        <v>11</v>
      </c>
      <c r="E21" s="68">
        <v>1</v>
      </c>
      <c r="F21" s="70">
        <v>500</v>
      </c>
      <c r="G21" s="71">
        <f t="shared" ref="G21" si="1">+E21*F21</f>
        <v>500</v>
      </c>
      <c r="L21" s="235"/>
    </row>
    <row r="22" spans="2:12" ht="20.100000000000001" customHeight="1" x14ac:dyDescent="0.2">
      <c r="B22" s="68"/>
      <c r="C22" s="226" t="s">
        <v>1</v>
      </c>
      <c r="D22" s="231"/>
      <c r="E22" s="68"/>
      <c r="F22" s="70"/>
      <c r="G22" s="234">
        <f>SUM(G20:G21)</f>
        <v>2700</v>
      </c>
      <c r="L22" s="235"/>
    </row>
    <row r="23" spans="2:12" ht="20.100000000000001" customHeight="1" x14ac:dyDescent="0.2">
      <c r="B23" s="68"/>
      <c r="C23" s="226"/>
      <c r="D23" s="231"/>
      <c r="E23" s="68"/>
      <c r="F23" s="70"/>
      <c r="G23" s="234"/>
      <c r="L23" s="235"/>
    </row>
    <row r="24" spans="2:12" ht="20.100000000000001" customHeight="1" x14ac:dyDescent="0.2">
      <c r="B24" s="206">
        <v>4</v>
      </c>
      <c r="C24" s="169" t="s">
        <v>125</v>
      </c>
      <c r="D24" s="96"/>
      <c r="E24" s="172"/>
      <c r="F24" s="70"/>
      <c r="G24" s="234"/>
      <c r="L24" s="235"/>
    </row>
    <row r="25" spans="2:12" ht="20.100000000000001" customHeight="1" x14ac:dyDescent="0.2">
      <c r="B25" s="68"/>
      <c r="C25" s="155" t="s">
        <v>113</v>
      </c>
      <c r="D25" s="96" t="s">
        <v>11</v>
      </c>
      <c r="E25" s="172">
        <v>1</v>
      </c>
      <c r="F25" s="70">
        <v>8.19</v>
      </c>
      <c r="G25" s="234">
        <f>F25</f>
        <v>8.19</v>
      </c>
      <c r="L25" s="235"/>
    </row>
    <row r="26" spans="2:12" ht="20.100000000000001" customHeight="1" x14ac:dyDescent="0.2">
      <c r="B26" s="68"/>
      <c r="C26" s="226" t="s">
        <v>1</v>
      </c>
      <c r="D26" s="231"/>
      <c r="E26" s="68"/>
      <c r="F26" s="72"/>
      <c r="G26" s="234"/>
    </row>
    <row r="27" spans="2:12" ht="20.100000000000001" customHeight="1" x14ac:dyDescent="0.2">
      <c r="B27" s="339" t="s">
        <v>10</v>
      </c>
      <c r="C27" s="340"/>
      <c r="D27" s="340"/>
      <c r="E27" s="340"/>
      <c r="F27" s="341"/>
      <c r="G27" s="236">
        <f>+G13+G17+G22+G25</f>
        <v>8088.19</v>
      </c>
    </row>
  </sheetData>
  <mergeCells count="5">
    <mergeCell ref="B3:G3"/>
    <mergeCell ref="B4:G4"/>
    <mergeCell ref="B5:G5"/>
    <mergeCell ref="B27:F27"/>
    <mergeCell ref="B1:G1"/>
  </mergeCells>
  <pageMargins left="0.23622047244094491" right="0.27559055118110237" top="0.35433070866141736" bottom="0.74803149606299213" header="0.31496062992125984" footer="0.31496062992125984"/>
  <pageSetup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2:J33"/>
  <sheetViews>
    <sheetView zoomScale="130" zoomScaleNormal="130" workbookViewId="0">
      <selection activeCell="D19" sqref="D19"/>
    </sheetView>
  </sheetViews>
  <sheetFormatPr baseColWidth="10" defaultRowHeight="12.75" x14ac:dyDescent="0.2"/>
  <cols>
    <col min="1" max="1" width="0.7109375" style="1" customWidth="1"/>
    <col min="2" max="2" width="6.28515625" style="1" customWidth="1"/>
    <col min="3" max="3" width="35.7109375" style="1" customWidth="1"/>
    <col min="4" max="4" width="10.5703125" style="1" customWidth="1"/>
    <col min="5" max="5" width="8.28515625" style="1" customWidth="1"/>
    <col min="6" max="6" width="11.42578125" style="1" customWidth="1"/>
    <col min="7" max="7" width="11.85546875" style="1" customWidth="1"/>
    <col min="8" max="8" width="11.42578125" style="1"/>
    <col min="9" max="9" width="14.42578125" style="1" customWidth="1"/>
    <col min="10" max="16384" width="11.42578125" style="1"/>
  </cols>
  <sheetData>
    <row r="2" spans="2:10" x14ac:dyDescent="0.2">
      <c r="B2" s="383" t="s">
        <v>233</v>
      </c>
      <c r="C2" s="383"/>
      <c r="D2" s="383"/>
      <c r="E2" s="383"/>
      <c r="F2" s="383"/>
      <c r="G2" s="383"/>
    </row>
    <row r="3" spans="2:10" x14ac:dyDescent="0.2">
      <c r="B3" s="157"/>
    </row>
    <row r="4" spans="2:10" x14ac:dyDescent="0.2">
      <c r="B4" s="370" t="s">
        <v>6</v>
      </c>
      <c r="C4" s="371"/>
      <c r="D4" s="371"/>
      <c r="E4" s="371"/>
      <c r="F4" s="371"/>
      <c r="G4" s="372"/>
    </row>
    <row r="5" spans="2:10" x14ac:dyDescent="0.2">
      <c r="B5" s="373" t="s">
        <v>17</v>
      </c>
      <c r="C5" s="374"/>
      <c r="D5" s="374"/>
      <c r="E5" s="374"/>
      <c r="F5" s="374"/>
      <c r="G5" s="375"/>
    </row>
    <row r="6" spans="2:10" x14ac:dyDescent="0.2">
      <c r="B6" s="379" t="s">
        <v>7</v>
      </c>
      <c r="C6" s="377"/>
      <c r="D6" s="377"/>
      <c r="E6" s="377"/>
      <c r="F6" s="377"/>
      <c r="G6" s="378"/>
    </row>
    <row r="7" spans="2:10" x14ac:dyDescent="0.2">
      <c r="B7" s="58" t="s">
        <v>8</v>
      </c>
      <c r="C7" s="186" t="s">
        <v>2</v>
      </c>
      <c r="D7" s="185" t="s">
        <v>9</v>
      </c>
      <c r="E7" s="185" t="s">
        <v>0</v>
      </c>
      <c r="F7" s="185" t="s">
        <v>4</v>
      </c>
      <c r="G7" s="58" t="s">
        <v>1</v>
      </c>
    </row>
    <row r="8" spans="2:10" x14ac:dyDescent="0.2">
      <c r="B8" s="59"/>
      <c r="C8" s="60"/>
      <c r="D8" s="153" t="s">
        <v>3</v>
      </c>
      <c r="E8" s="153"/>
      <c r="F8" s="153" t="s">
        <v>5</v>
      </c>
      <c r="G8" s="154"/>
    </row>
    <row r="9" spans="2:10" x14ac:dyDescent="0.2">
      <c r="B9" s="98">
        <v>1</v>
      </c>
      <c r="C9" s="62" t="s">
        <v>131</v>
      </c>
      <c r="D9" s="91"/>
      <c r="E9" s="92"/>
      <c r="F9" s="93"/>
      <c r="G9" s="94"/>
    </row>
    <row r="10" spans="2:10" x14ac:dyDescent="0.2">
      <c r="B10" s="98"/>
      <c r="C10" s="73" t="s">
        <v>232</v>
      </c>
      <c r="D10" s="95" t="s">
        <v>128</v>
      </c>
      <c r="E10" s="63">
        <v>12</v>
      </c>
      <c r="F10" s="65">
        <v>304.17</v>
      </c>
      <c r="G10" s="66">
        <f>F10*E10</f>
        <v>3650.04</v>
      </c>
    </row>
    <row r="11" spans="2:10" ht="24" x14ac:dyDescent="0.2">
      <c r="B11" s="98"/>
      <c r="C11" s="241" t="s">
        <v>205</v>
      </c>
      <c r="D11" s="95" t="s">
        <v>11</v>
      </c>
      <c r="E11" s="63">
        <v>1</v>
      </c>
      <c r="F11" s="65">
        <f>F10*75%</f>
        <v>228.1275</v>
      </c>
      <c r="G11" s="66">
        <f>F11*E11</f>
        <v>228.1275</v>
      </c>
    </row>
    <row r="12" spans="2:10" x14ac:dyDescent="0.2">
      <c r="B12" s="63"/>
      <c r="C12" s="213" t="s">
        <v>206</v>
      </c>
      <c r="D12" s="95" t="s">
        <v>11</v>
      </c>
      <c r="E12" s="63">
        <v>1</v>
      </c>
      <c r="F12" s="65">
        <f>F10</f>
        <v>304.17</v>
      </c>
      <c r="G12" s="66">
        <f>+E12*F12</f>
        <v>304.17</v>
      </c>
      <c r="I12" s="210"/>
    </row>
    <row r="13" spans="2:10" x14ac:dyDescent="0.2">
      <c r="B13" s="63"/>
      <c r="C13" s="62" t="s">
        <v>1</v>
      </c>
      <c r="D13" s="95"/>
      <c r="E13" s="63"/>
      <c r="F13" s="65"/>
      <c r="G13" s="75">
        <f>G12+G11+G10</f>
        <v>4182.3374999999996</v>
      </c>
    </row>
    <row r="14" spans="2:10" x14ac:dyDescent="0.2">
      <c r="B14" s="63"/>
      <c r="C14" s="73"/>
      <c r="D14" s="95"/>
      <c r="E14" s="63"/>
      <c r="F14" s="65"/>
      <c r="G14" s="66"/>
    </row>
    <row r="15" spans="2:10" x14ac:dyDescent="0.2">
      <c r="B15" s="98">
        <v>2</v>
      </c>
      <c r="C15" s="62" t="s">
        <v>20</v>
      </c>
      <c r="D15" s="95"/>
      <c r="E15" s="63"/>
      <c r="F15" s="65"/>
      <c r="G15" s="66"/>
    </row>
    <row r="16" spans="2:10" x14ac:dyDescent="0.2">
      <c r="B16" s="63"/>
      <c r="C16" s="73" t="s">
        <v>21</v>
      </c>
      <c r="D16" s="95" t="s">
        <v>22</v>
      </c>
      <c r="E16" s="63">
        <v>100</v>
      </c>
      <c r="F16" s="76">
        <v>7</v>
      </c>
      <c r="G16" s="66">
        <f t="shared" ref="G16:G23" si="0">+E16*F16</f>
        <v>700</v>
      </c>
      <c r="I16" s="214"/>
      <c r="J16" s="210"/>
    </row>
    <row r="17" spans="2:10" x14ac:dyDescent="0.2">
      <c r="B17" s="63"/>
      <c r="C17" s="73" t="s">
        <v>123</v>
      </c>
      <c r="D17" s="95" t="s">
        <v>22</v>
      </c>
      <c r="E17" s="63">
        <v>30</v>
      </c>
      <c r="F17" s="76">
        <v>24</v>
      </c>
      <c r="G17" s="66">
        <f t="shared" si="0"/>
        <v>720</v>
      </c>
      <c r="I17" s="214"/>
      <c r="J17" s="210"/>
    </row>
    <row r="18" spans="2:10" x14ac:dyDescent="0.2">
      <c r="B18" s="63"/>
      <c r="C18" s="73" t="s">
        <v>122</v>
      </c>
      <c r="D18" s="95" t="s">
        <v>22</v>
      </c>
      <c r="E18" s="63">
        <v>15</v>
      </c>
      <c r="F18" s="76">
        <v>24</v>
      </c>
      <c r="G18" s="66">
        <f t="shared" si="0"/>
        <v>360</v>
      </c>
      <c r="I18" s="214"/>
      <c r="J18" s="210"/>
    </row>
    <row r="19" spans="2:10" x14ac:dyDescent="0.2">
      <c r="B19" s="63"/>
      <c r="C19" s="73" t="s">
        <v>23</v>
      </c>
      <c r="D19" s="95" t="s">
        <v>22</v>
      </c>
      <c r="E19" s="63">
        <v>50</v>
      </c>
      <c r="F19" s="76">
        <v>5</v>
      </c>
      <c r="G19" s="66">
        <f t="shared" si="0"/>
        <v>250</v>
      </c>
      <c r="I19" s="214"/>
      <c r="J19" s="210"/>
    </row>
    <row r="20" spans="2:10" x14ac:dyDescent="0.2">
      <c r="B20" s="63"/>
      <c r="C20" s="73" t="s">
        <v>24</v>
      </c>
      <c r="D20" s="95" t="s">
        <v>22</v>
      </c>
      <c r="E20" s="63">
        <v>10</v>
      </c>
      <c r="F20" s="65">
        <v>6</v>
      </c>
      <c r="G20" s="66">
        <f t="shared" si="0"/>
        <v>60</v>
      </c>
      <c r="I20" s="111"/>
      <c r="J20" s="210"/>
    </row>
    <row r="21" spans="2:10" x14ac:dyDescent="0.2">
      <c r="B21" s="63"/>
      <c r="C21" s="73" t="s">
        <v>25</v>
      </c>
      <c r="D21" s="95" t="s">
        <v>22</v>
      </c>
      <c r="E21" s="63">
        <v>20</v>
      </c>
      <c r="F21" s="65">
        <v>1.25</v>
      </c>
      <c r="G21" s="66">
        <f t="shared" si="0"/>
        <v>25</v>
      </c>
      <c r="I21" s="111"/>
      <c r="J21" s="210"/>
    </row>
    <row r="22" spans="2:10" x14ac:dyDescent="0.2">
      <c r="B22" s="63"/>
      <c r="C22" s="73" t="s">
        <v>26</v>
      </c>
      <c r="D22" s="95" t="s">
        <v>27</v>
      </c>
      <c r="E22" s="63">
        <v>2</v>
      </c>
      <c r="F22" s="65">
        <v>30</v>
      </c>
      <c r="G22" s="66">
        <f t="shared" si="0"/>
        <v>60</v>
      </c>
      <c r="I22" s="111"/>
      <c r="J22" s="210"/>
    </row>
    <row r="23" spans="2:10" x14ac:dyDescent="0.2">
      <c r="B23" s="63"/>
      <c r="C23" s="73" t="s">
        <v>28</v>
      </c>
      <c r="D23" s="95" t="s">
        <v>22</v>
      </c>
      <c r="E23" s="63">
        <v>50</v>
      </c>
      <c r="F23" s="65">
        <v>1.5</v>
      </c>
      <c r="G23" s="66">
        <f t="shared" si="0"/>
        <v>75</v>
      </c>
      <c r="I23" s="111"/>
      <c r="J23" s="210"/>
    </row>
    <row r="24" spans="2:10" x14ac:dyDescent="0.2">
      <c r="B24" s="63"/>
      <c r="C24" s="62" t="s">
        <v>1</v>
      </c>
      <c r="D24" s="95"/>
      <c r="E24" s="63"/>
      <c r="F24" s="65"/>
      <c r="G24" s="75">
        <f>SUM(G16:G23)</f>
        <v>2250</v>
      </c>
      <c r="J24" s="210"/>
    </row>
    <row r="25" spans="2:10" x14ac:dyDescent="0.2">
      <c r="B25" s="63"/>
      <c r="C25" s="73"/>
      <c r="D25" s="95"/>
      <c r="E25" s="63"/>
      <c r="F25" s="65"/>
      <c r="G25" s="66"/>
    </row>
    <row r="26" spans="2:10" x14ac:dyDescent="0.2">
      <c r="B26" s="98">
        <v>3</v>
      </c>
      <c r="C26" s="62" t="s">
        <v>29</v>
      </c>
      <c r="D26" s="95"/>
      <c r="E26" s="63"/>
      <c r="F26" s="65"/>
      <c r="G26" s="66"/>
    </row>
    <row r="27" spans="2:10" x14ac:dyDescent="0.2">
      <c r="B27" s="63"/>
      <c r="C27" s="155" t="s">
        <v>30</v>
      </c>
      <c r="D27" s="95" t="s">
        <v>31</v>
      </c>
      <c r="E27" s="78">
        <v>1</v>
      </c>
      <c r="F27" s="65">
        <v>120</v>
      </c>
      <c r="G27" s="66">
        <f>+E27*F27</f>
        <v>120</v>
      </c>
    </row>
    <row r="28" spans="2:10" x14ac:dyDescent="0.2">
      <c r="B28" s="156"/>
      <c r="C28" s="157" t="s">
        <v>1</v>
      </c>
      <c r="D28" s="158"/>
      <c r="E28" s="159"/>
      <c r="F28" s="160"/>
      <c r="G28" s="161">
        <f>SUM(G27:G27)</f>
        <v>120</v>
      </c>
    </row>
    <row r="29" spans="2:10" x14ac:dyDescent="0.2">
      <c r="B29" s="216"/>
      <c r="C29" s="157"/>
      <c r="D29" s="165"/>
      <c r="E29" s="159"/>
      <c r="F29" s="166"/>
      <c r="G29" s="161"/>
    </row>
    <row r="30" spans="2:10" x14ac:dyDescent="0.2">
      <c r="B30" s="98">
        <v>4</v>
      </c>
      <c r="C30" s="160" t="s">
        <v>112</v>
      </c>
      <c r="D30" s="165"/>
      <c r="E30" s="156"/>
      <c r="F30" s="166"/>
      <c r="G30" s="161"/>
    </row>
    <row r="31" spans="2:10" x14ac:dyDescent="0.2">
      <c r="B31" s="98"/>
      <c r="C31" s="167" t="s">
        <v>113</v>
      </c>
      <c r="D31" s="95" t="s">
        <v>11</v>
      </c>
      <c r="E31" s="63">
        <v>1</v>
      </c>
      <c r="F31" s="215">
        <f>2.54+2.54</f>
        <v>5.08</v>
      </c>
      <c r="G31" s="168">
        <f>F31</f>
        <v>5.08</v>
      </c>
    </row>
    <row r="32" spans="2:10" x14ac:dyDescent="0.2">
      <c r="B32" s="63"/>
      <c r="C32" s="169" t="s">
        <v>1</v>
      </c>
      <c r="D32" s="95"/>
      <c r="E32" s="170"/>
      <c r="F32" s="65"/>
      <c r="G32" s="75">
        <f>G31</f>
        <v>5.08</v>
      </c>
    </row>
    <row r="33" spans="2:7" x14ac:dyDescent="0.2">
      <c r="B33" s="367" t="s">
        <v>10</v>
      </c>
      <c r="C33" s="369"/>
      <c r="D33" s="162"/>
      <c r="E33" s="163"/>
      <c r="F33" s="164"/>
      <c r="G33" s="101">
        <f>+G13+G24+G28+G32</f>
        <v>6557.4174999999996</v>
      </c>
    </row>
  </sheetData>
  <mergeCells count="5">
    <mergeCell ref="B4:G4"/>
    <mergeCell ref="B5:G5"/>
    <mergeCell ref="B6:G6"/>
    <mergeCell ref="B33:C33"/>
    <mergeCell ref="B2:G2"/>
  </mergeCells>
  <pageMargins left="0.25" right="0.25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24"/>
  <sheetViews>
    <sheetView zoomScale="130" zoomScaleNormal="130" workbookViewId="0">
      <selection activeCell="C12" sqref="C12"/>
    </sheetView>
  </sheetViews>
  <sheetFormatPr baseColWidth="10" defaultRowHeight="15" x14ac:dyDescent="0.25"/>
  <cols>
    <col min="1" max="1" width="1" customWidth="1"/>
    <col min="2" max="2" width="11.5703125" bestFit="1" customWidth="1"/>
    <col min="3" max="3" width="43.140625" customWidth="1"/>
    <col min="5" max="5" width="11.5703125" bestFit="1" customWidth="1"/>
    <col min="6" max="6" width="15.140625" customWidth="1"/>
    <col min="7" max="7" width="17.140625" customWidth="1"/>
  </cols>
  <sheetData>
    <row r="1" spans="2:7" ht="12.75" customHeight="1" x14ac:dyDescent="0.25"/>
    <row r="2" spans="2:7" ht="16.5" customHeight="1" x14ac:dyDescent="0.25">
      <c r="B2" s="383" t="s">
        <v>234</v>
      </c>
      <c r="C2" s="383"/>
      <c r="D2" s="383"/>
      <c r="E2" s="383"/>
      <c r="F2" s="383"/>
      <c r="G2" s="383"/>
    </row>
    <row r="3" spans="2:7" ht="21.95" customHeight="1" x14ac:dyDescent="0.25">
      <c r="B3" s="358" t="s">
        <v>6</v>
      </c>
      <c r="C3" s="359"/>
      <c r="D3" s="359"/>
      <c r="E3" s="359"/>
      <c r="F3" s="359"/>
      <c r="G3" s="360"/>
    </row>
    <row r="4" spans="2:7" ht="21.95" customHeight="1" x14ac:dyDescent="0.25">
      <c r="B4" s="361" t="s">
        <v>17</v>
      </c>
      <c r="C4" s="362"/>
      <c r="D4" s="362"/>
      <c r="E4" s="362"/>
      <c r="F4" s="362"/>
      <c r="G4" s="363"/>
    </row>
    <row r="5" spans="2:7" ht="21.95" customHeight="1" x14ac:dyDescent="0.25">
      <c r="B5" s="364" t="s">
        <v>7</v>
      </c>
      <c r="C5" s="365"/>
      <c r="D5" s="365"/>
      <c r="E5" s="365"/>
      <c r="F5" s="365"/>
      <c r="G5" s="366"/>
    </row>
    <row r="6" spans="2:7" ht="21.95" customHeight="1" x14ac:dyDescent="0.25">
      <c r="B6" s="84" t="s">
        <v>8</v>
      </c>
      <c r="C6" s="85" t="s">
        <v>2</v>
      </c>
      <c r="D6" s="86" t="s">
        <v>9</v>
      </c>
      <c r="E6" s="86" t="s">
        <v>0</v>
      </c>
      <c r="F6" s="86" t="s">
        <v>4</v>
      </c>
      <c r="G6" s="84" t="s">
        <v>1</v>
      </c>
    </row>
    <row r="7" spans="2:7" ht="21.95" customHeight="1" x14ac:dyDescent="0.25">
      <c r="B7" s="87"/>
      <c r="C7" s="88"/>
      <c r="D7" s="89" t="s">
        <v>3</v>
      </c>
      <c r="E7" s="89"/>
      <c r="F7" s="89" t="s">
        <v>5</v>
      </c>
      <c r="G7" s="90"/>
    </row>
    <row r="8" spans="2:7" ht="21.95" customHeight="1" x14ac:dyDescent="0.25">
      <c r="B8" s="98">
        <v>1</v>
      </c>
      <c r="C8" s="62" t="s">
        <v>35</v>
      </c>
      <c r="D8" s="91"/>
      <c r="E8" s="92"/>
      <c r="F8" s="93"/>
      <c r="G8" s="94"/>
    </row>
    <row r="9" spans="2:7" ht="21.95" customHeight="1" x14ac:dyDescent="0.25">
      <c r="B9" s="63"/>
      <c r="C9" s="73" t="s">
        <v>82</v>
      </c>
      <c r="D9" s="95" t="s">
        <v>11</v>
      </c>
      <c r="E9" s="63">
        <v>1</v>
      </c>
      <c r="F9" s="65">
        <v>1600</v>
      </c>
      <c r="G9" s="66">
        <f>+E9*F9</f>
        <v>1600</v>
      </c>
    </row>
    <row r="10" spans="2:7" ht="21.95" customHeight="1" x14ac:dyDescent="0.25">
      <c r="B10" s="63"/>
      <c r="C10" s="73" t="s">
        <v>83</v>
      </c>
      <c r="D10" s="95" t="s">
        <v>11</v>
      </c>
      <c r="E10" s="63">
        <v>1</v>
      </c>
      <c r="F10" s="65">
        <v>1000</v>
      </c>
      <c r="G10" s="66">
        <f t="shared" ref="G10" si="0">+E10*F10</f>
        <v>1000</v>
      </c>
    </row>
    <row r="11" spans="2:7" ht="21.95" customHeight="1" x14ac:dyDescent="0.25">
      <c r="B11" s="63"/>
      <c r="C11" s="62" t="s">
        <v>1</v>
      </c>
      <c r="D11" s="95"/>
      <c r="E11" s="63"/>
      <c r="F11" s="65"/>
      <c r="G11" s="75">
        <f>SUM(G9:G10)</f>
        <v>2600</v>
      </c>
    </row>
    <row r="12" spans="2:7" ht="21.95" customHeight="1" x14ac:dyDescent="0.25">
      <c r="B12" s="98">
        <v>2</v>
      </c>
      <c r="C12" s="62" t="s">
        <v>86</v>
      </c>
      <c r="D12" s="95"/>
      <c r="E12" s="63"/>
      <c r="F12" s="65"/>
      <c r="G12" s="66"/>
    </row>
    <row r="13" spans="2:7" ht="21.95" customHeight="1" x14ac:dyDescent="0.25">
      <c r="B13" s="63"/>
      <c r="C13" s="73" t="s">
        <v>84</v>
      </c>
      <c r="D13" s="95" t="s">
        <v>11</v>
      </c>
      <c r="E13" s="63">
        <v>1</v>
      </c>
      <c r="F13" s="76">
        <v>200</v>
      </c>
      <c r="G13" s="66">
        <f>+E13*F13</f>
        <v>200</v>
      </c>
    </row>
    <row r="14" spans="2:7" ht="21.95" customHeight="1" x14ac:dyDescent="0.25">
      <c r="B14" s="63"/>
      <c r="C14" s="73" t="s">
        <v>37</v>
      </c>
      <c r="D14" s="95" t="s">
        <v>11</v>
      </c>
      <c r="E14" s="63">
        <v>1</v>
      </c>
      <c r="F14" s="76">
        <v>400</v>
      </c>
      <c r="G14" s="66">
        <f t="shared" ref="G14" si="1">+E14*F14</f>
        <v>400</v>
      </c>
    </row>
    <row r="15" spans="2:7" ht="21.95" customHeight="1" x14ac:dyDescent="0.25">
      <c r="B15" s="63"/>
      <c r="C15" s="62" t="s">
        <v>1</v>
      </c>
      <c r="D15" s="95"/>
      <c r="E15" s="63"/>
      <c r="F15" s="65"/>
      <c r="G15" s="75">
        <f>SUM(G13:G14)</f>
        <v>600</v>
      </c>
    </row>
    <row r="16" spans="2:7" ht="21.95" customHeight="1" x14ac:dyDescent="0.25">
      <c r="B16" s="98">
        <v>3</v>
      </c>
      <c r="C16" s="62" t="s">
        <v>39</v>
      </c>
      <c r="D16" s="95"/>
      <c r="E16" s="63"/>
      <c r="F16" s="65"/>
      <c r="G16" s="66"/>
    </row>
    <row r="17" spans="2:7" ht="21.95" customHeight="1" x14ac:dyDescent="0.25">
      <c r="B17" s="98"/>
      <c r="C17" s="73" t="s">
        <v>236</v>
      </c>
      <c r="D17" s="95" t="s">
        <v>11</v>
      </c>
      <c r="E17" s="63">
        <v>1</v>
      </c>
      <c r="F17" s="65">
        <v>285</v>
      </c>
      <c r="G17" s="66">
        <f t="shared" ref="G17:G19" si="2">+E17*F17</f>
        <v>285</v>
      </c>
    </row>
    <row r="18" spans="2:7" ht="21.95" customHeight="1" x14ac:dyDescent="0.25">
      <c r="B18" s="63"/>
      <c r="C18" s="73" t="s">
        <v>85</v>
      </c>
      <c r="D18" s="95" t="s">
        <v>11</v>
      </c>
      <c r="E18" s="63">
        <v>1</v>
      </c>
      <c r="F18" s="76">
        <v>500</v>
      </c>
      <c r="G18" s="66">
        <f t="shared" si="2"/>
        <v>500</v>
      </c>
    </row>
    <row r="19" spans="2:7" ht="26.25" x14ac:dyDescent="0.25">
      <c r="B19" s="63"/>
      <c r="C19" s="99" t="s">
        <v>124</v>
      </c>
      <c r="D19" s="95" t="s">
        <v>11</v>
      </c>
      <c r="E19" s="63">
        <v>1</v>
      </c>
      <c r="F19" s="76">
        <v>6000</v>
      </c>
      <c r="G19" s="66">
        <f t="shared" si="2"/>
        <v>6000</v>
      </c>
    </row>
    <row r="20" spans="2:7" x14ac:dyDescent="0.25">
      <c r="B20" s="63"/>
      <c r="C20" s="100" t="s">
        <v>1</v>
      </c>
      <c r="D20" s="97"/>
      <c r="E20" s="98"/>
      <c r="F20" s="177"/>
      <c r="G20" s="75">
        <f>SUM(G17:G19)</f>
        <v>6785</v>
      </c>
    </row>
    <row r="21" spans="2:7" x14ac:dyDescent="0.25">
      <c r="B21" s="113">
        <v>4</v>
      </c>
      <c r="C21" s="171" t="s">
        <v>125</v>
      </c>
      <c r="D21" s="96"/>
      <c r="E21" s="172"/>
      <c r="F21" s="66"/>
      <c r="G21" s="75"/>
    </row>
    <row r="22" spans="2:7" x14ac:dyDescent="0.25">
      <c r="B22" s="78"/>
      <c r="C22" s="77" t="s">
        <v>126</v>
      </c>
      <c r="D22" s="95" t="s">
        <v>11</v>
      </c>
      <c r="E22" s="172">
        <v>1</v>
      </c>
      <c r="F22" s="66">
        <v>8.19</v>
      </c>
      <c r="G22" s="66">
        <f>F22</f>
        <v>8.19</v>
      </c>
    </row>
    <row r="23" spans="2:7" ht="21.95" customHeight="1" x14ac:dyDescent="0.25">
      <c r="B23" s="170"/>
      <c r="C23" s="171" t="s">
        <v>1</v>
      </c>
      <c r="D23" s="173"/>
      <c r="E23" s="172"/>
      <c r="F23" s="82"/>
      <c r="G23" s="75">
        <f>SUM(G22)</f>
        <v>8.19</v>
      </c>
    </row>
    <row r="24" spans="2:7" ht="21.95" customHeight="1" x14ac:dyDescent="0.25">
      <c r="B24" s="367" t="s">
        <v>10</v>
      </c>
      <c r="C24" s="368"/>
      <c r="D24" s="368"/>
      <c r="E24" s="368"/>
      <c r="F24" s="369"/>
      <c r="G24" s="101">
        <f>+G11+G15+G20+G23</f>
        <v>9993.19</v>
      </c>
    </row>
  </sheetData>
  <mergeCells count="5">
    <mergeCell ref="B3:G3"/>
    <mergeCell ref="B4:G4"/>
    <mergeCell ref="B5:G5"/>
    <mergeCell ref="B24:F24"/>
    <mergeCell ref="B2:G2"/>
  </mergeCells>
  <pageMargins left="0.23622047244094491" right="0.23622047244094491" top="0.74803149606299213" bottom="0.74803149606299213" header="0.31496062992125984" footer="0.31496062992125984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13"/>
  <sheetViews>
    <sheetView topLeftCell="A10" workbookViewId="0">
      <selection activeCell="E28" sqref="E28"/>
    </sheetView>
  </sheetViews>
  <sheetFormatPr baseColWidth="10" defaultRowHeight="15" x14ac:dyDescent="0.25"/>
  <cols>
    <col min="1" max="1" width="1.5703125" customWidth="1"/>
    <col min="3" max="3" width="36.5703125" customWidth="1"/>
    <col min="4" max="4" width="12" customWidth="1"/>
    <col min="5" max="5" width="11" customWidth="1"/>
    <col min="6" max="6" width="13.140625" customWidth="1"/>
    <col min="7" max="7" width="16.140625" customWidth="1"/>
  </cols>
  <sheetData>
    <row r="1" spans="2:7" ht="59.25" customHeight="1" x14ac:dyDescent="0.25">
      <c r="B1" s="386" t="s">
        <v>339</v>
      </c>
      <c r="C1" s="386"/>
      <c r="D1" s="386"/>
      <c r="E1" s="386"/>
      <c r="F1" s="386"/>
      <c r="G1" s="386"/>
    </row>
    <row r="2" spans="2:7" ht="20.100000000000001" customHeight="1" x14ac:dyDescent="0.25">
      <c r="B2" s="384" t="s">
        <v>6</v>
      </c>
      <c r="C2" s="384"/>
      <c r="D2" s="384"/>
      <c r="E2" s="384"/>
      <c r="F2" s="384"/>
      <c r="G2" s="384"/>
    </row>
    <row r="3" spans="2:7" ht="20.100000000000001" customHeight="1" x14ac:dyDescent="0.25">
      <c r="B3" s="384" t="s">
        <v>17</v>
      </c>
      <c r="C3" s="384"/>
      <c r="D3" s="384"/>
      <c r="E3" s="384"/>
      <c r="F3" s="384"/>
      <c r="G3" s="384"/>
    </row>
    <row r="4" spans="2:7" ht="20.100000000000001" customHeight="1" x14ac:dyDescent="0.25">
      <c r="B4" s="384" t="s">
        <v>7</v>
      </c>
      <c r="C4" s="384"/>
      <c r="D4" s="384"/>
      <c r="E4" s="384"/>
      <c r="F4" s="384"/>
      <c r="G4" s="384"/>
    </row>
    <row r="5" spans="2:7" ht="20.100000000000001" customHeight="1" x14ac:dyDescent="0.25">
      <c r="B5" s="303" t="s">
        <v>8</v>
      </c>
      <c r="C5" s="303" t="s">
        <v>2</v>
      </c>
      <c r="D5" s="303" t="s">
        <v>9</v>
      </c>
      <c r="E5" s="303" t="s">
        <v>0</v>
      </c>
      <c r="F5" s="303" t="s">
        <v>4</v>
      </c>
      <c r="G5" s="303" t="s">
        <v>1</v>
      </c>
    </row>
    <row r="6" spans="2:7" ht="20.100000000000001" customHeight="1" x14ac:dyDescent="0.25">
      <c r="B6" s="304"/>
      <c r="C6" s="305"/>
      <c r="D6" s="303" t="s">
        <v>3</v>
      </c>
      <c r="E6" s="303"/>
      <c r="F6" s="303" t="s">
        <v>5</v>
      </c>
      <c r="G6" s="303"/>
    </row>
    <row r="7" spans="2:7" s="49" customFormat="1" ht="36.75" customHeight="1" x14ac:dyDescent="0.25">
      <c r="B7" s="306">
        <v>1</v>
      </c>
      <c r="C7" s="307" t="s">
        <v>39</v>
      </c>
      <c r="D7" s="308"/>
      <c r="E7" s="309"/>
      <c r="F7" s="310"/>
      <c r="G7" s="310"/>
    </row>
    <row r="8" spans="2:7" s="49" customFormat="1" ht="36.75" customHeight="1" x14ac:dyDescent="0.25">
      <c r="B8" s="309"/>
      <c r="C8" s="311" t="s">
        <v>119</v>
      </c>
      <c r="D8" s="308" t="s">
        <v>237</v>
      </c>
      <c r="E8" s="309">
        <v>1500</v>
      </c>
      <c r="F8" s="310">
        <v>23</v>
      </c>
      <c r="G8" s="310">
        <f>+E8*F8</f>
        <v>34500</v>
      </c>
    </row>
    <row r="9" spans="2:7" s="49" customFormat="1" ht="20.100000000000001" customHeight="1" x14ac:dyDescent="0.25">
      <c r="B9" s="309"/>
      <c r="C9" s="307" t="s">
        <v>1</v>
      </c>
      <c r="D9" s="308"/>
      <c r="E9" s="309"/>
      <c r="F9" s="310"/>
      <c r="G9" s="18">
        <f>SUM(G8:G8)</f>
        <v>34500</v>
      </c>
    </row>
    <row r="10" spans="2:7" s="49" customFormat="1" ht="20.100000000000001" customHeight="1" x14ac:dyDescent="0.25">
      <c r="B10" s="306">
        <v>2</v>
      </c>
      <c r="C10" s="307" t="s">
        <v>125</v>
      </c>
      <c r="D10" s="308"/>
      <c r="E10" s="309"/>
      <c r="F10" s="310"/>
      <c r="G10" s="18"/>
    </row>
    <row r="11" spans="2:7" s="49" customFormat="1" ht="20.100000000000001" customHeight="1" x14ac:dyDescent="0.25">
      <c r="B11" s="309"/>
      <c r="C11" s="312" t="s">
        <v>126</v>
      </c>
      <c r="D11" s="308" t="s">
        <v>143</v>
      </c>
      <c r="E11" s="309">
        <v>1</v>
      </c>
      <c r="F11" s="310">
        <v>2.54</v>
      </c>
      <c r="G11" s="310">
        <f>+E11*F11</f>
        <v>2.54</v>
      </c>
    </row>
    <row r="12" spans="2:7" s="49" customFormat="1" ht="20.100000000000001" customHeight="1" x14ac:dyDescent="0.25">
      <c r="B12" s="309"/>
      <c r="C12" s="307" t="s">
        <v>1</v>
      </c>
      <c r="D12" s="308"/>
      <c r="E12" s="309"/>
      <c r="F12" s="310"/>
      <c r="G12" s="18">
        <f>G11</f>
        <v>2.54</v>
      </c>
    </row>
    <row r="13" spans="2:7" s="49" customFormat="1" x14ac:dyDescent="0.25">
      <c r="B13" s="385" t="s">
        <v>10</v>
      </c>
      <c r="C13" s="385"/>
      <c r="D13" s="385"/>
      <c r="E13" s="385"/>
      <c r="F13" s="385"/>
      <c r="G13" s="18">
        <f>+G9+G12</f>
        <v>34502.54</v>
      </c>
    </row>
  </sheetData>
  <mergeCells count="5">
    <mergeCell ref="B2:G2"/>
    <mergeCell ref="B3:G3"/>
    <mergeCell ref="B4:G4"/>
    <mergeCell ref="B13:F13"/>
    <mergeCell ref="B1:G1"/>
  </mergeCells>
  <pageMargins left="0.70866141732283472" right="0.70866141732283472" top="0.74803149606299213" bottom="0.74803149606299213" header="0.31496062992125984" footer="0.31496062992125984"/>
  <pageSetup scale="9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0"/>
  <sheetViews>
    <sheetView tabSelected="1" zoomScale="90" zoomScaleNormal="90" workbookViewId="0">
      <selection activeCell="E23" sqref="E23"/>
    </sheetView>
  </sheetViews>
  <sheetFormatPr baseColWidth="10" defaultRowHeight="12.75" x14ac:dyDescent="0.2"/>
  <cols>
    <col min="1" max="1" width="3" style="2" customWidth="1"/>
    <col min="2" max="2" width="7.7109375" style="2" customWidth="1"/>
    <col min="3" max="3" width="52.5703125" style="2" customWidth="1"/>
    <col min="4" max="4" width="11.42578125" style="2"/>
    <col min="5" max="5" width="11.5703125" style="2" bestFit="1" customWidth="1"/>
    <col min="6" max="6" width="16.28515625" style="2" customWidth="1"/>
    <col min="7" max="8" width="16.42578125" style="2" customWidth="1"/>
    <col min="9" max="9" width="15.85546875" style="2" customWidth="1"/>
    <col min="10" max="16384" width="11.42578125" style="2"/>
  </cols>
  <sheetData>
    <row r="1" spans="2:10" ht="21" customHeight="1" x14ac:dyDescent="0.2">
      <c r="B1" s="26"/>
      <c r="C1" s="27"/>
      <c r="D1" s="27"/>
      <c r="E1" s="27"/>
      <c r="F1" s="27"/>
      <c r="G1" s="27"/>
    </row>
    <row r="2" spans="2:10" ht="21.95" customHeight="1" x14ac:dyDescent="0.2">
      <c r="B2" s="323" t="s">
        <v>345</v>
      </c>
      <c r="C2" s="323"/>
      <c r="D2" s="323"/>
      <c r="E2" s="323"/>
      <c r="F2" s="323"/>
      <c r="G2" s="323"/>
    </row>
    <row r="3" spans="2:10" ht="21.95" customHeight="1" x14ac:dyDescent="0.2">
      <c r="B3" s="26"/>
      <c r="C3" s="27"/>
      <c r="D3" s="27"/>
      <c r="E3" s="124"/>
      <c r="F3" s="27"/>
      <c r="G3" s="27"/>
    </row>
    <row r="4" spans="2:10" ht="21.95" customHeight="1" x14ac:dyDescent="0.2">
      <c r="B4" s="320" t="s">
        <v>6</v>
      </c>
      <c r="C4" s="321"/>
      <c r="D4" s="321"/>
      <c r="E4" s="321"/>
      <c r="F4" s="321"/>
      <c r="G4" s="322"/>
    </row>
    <row r="5" spans="2:10" ht="21.95" customHeight="1" x14ac:dyDescent="0.2">
      <c r="B5" s="324" t="s">
        <v>33</v>
      </c>
      <c r="C5" s="325"/>
      <c r="D5" s="325"/>
      <c r="E5" s="325"/>
      <c r="F5" s="325"/>
      <c r="G5" s="326"/>
    </row>
    <row r="6" spans="2:10" ht="21.95" customHeight="1" x14ac:dyDescent="0.2">
      <c r="B6" s="327" t="s">
        <v>7</v>
      </c>
      <c r="C6" s="328"/>
      <c r="D6" s="328"/>
      <c r="E6" s="328"/>
      <c r="F6" s="328"/>
      <c r="G6" s="329"/>
    </row>
    <row r="7" spans="2:10" ht="17.100000000000001" customHeight="1" x14ac:dyDescent="0.2">
      <c r="B7" s="125" t="s">
        <v>8</v>
      </c>
      <c r="C7" s="126" t="s">
        <v>2</v>
      </c>
      <c r="D7" s="127" t="s">
        <v>9</v>
      </c>
      <c r="E7" s="128" t="s">
        <v>0</v>
      </c>
      <c r="F7" s="127" t="s">
        <v>4</v>
      </c>
      <c r="G7" s="125" t="s">
        <v>1</v>
      </c>
    </row>
    <row r="8" spans="2:10" s="21" customFormat="1" ht="17.100000000000001" customHeight="1" x14ac:dyDescent="0.2">
      <c r="B8" s="129"/>
      <c r="C8" s="130"/>
      <c r="D8" s="131" t="s">
        <v>3</v>
      </c>
      <c r="E8" s="132"/>
      <c r="F8" s="131" t="s">
        <v>5</v>
      </c>
      <c r="G8" s="133"/>
    </row>
    <row r="9" spans="2:10" s="21" customFormat="1" ht="17.100000000000001" customHeight="1" x14ac:dyDescent="0.2">
      <c r="B9" s="55">
        <v>1</v>
      </c>
      <c r="C9" s="134" t="s">
        <v>131</v>
      </c>
      <c r="D9" s="192"/>
      <c r="E9" s="197"/>
      <c r="F9" s="50"/>
      <c r="G9" s="50"/>
      <c r="I9" s="28"/>
    </row>
    <row r="10" spans="2:10" s="21" customFormat="1" ht="17.100000000000001" customHeight="1" x14ac:dyDescent="0.2">
      <c r="B10" s="55"/>
      <c r="C10" s="145" t="s">
        <v>200</v>
      </c>
      <c r="D10" s="193"/>
      <c r="E10" s="198"/>
      <c r="F10" s="53"/>
      <c r="G10" s="53"/>
      <c r="I10" s="28"/>
    </row>
    <row r="11" spans="2:10" s="21" customFormat="1" x14ac:dyDescent="0.2">
      <c r="B11" s="52"/>
      <c r="C11" s="135" t="s">
        <v>198</v>
      </c>
      <c r="D11" s="193" t="s">
        <v>128</v>
      </c>
      <c r="E11" s="198">
        <v>12</v>
      </c>
      <c r="F11" s="53">
        <f>304.17*3</f>
        <v>912.51</v>
      </c>
      <c r="G11" s="53">
        <f>E11*F11</f>
        <v>10950.119999999999</v>
      </c>
    </row>
    <row r="12" spans="2:10" s="21" customFormat="1" ht="17.100000000000001" customHeight="1" x14ac:dyDescent="0.2">
      <c r="B12" s="52"/>
      <c r="C12" s="137" t="s">
        <v>199</v>
      </c>
      <c r="D12" s="193" t="s">
        <v>128</v>
      </c>
      <c r="E12" s="198">
        <v>12</v>
      </c>
      <c r="F12" s="53">
        <f>304.17*4</f>
        <v>1216.68</v>
      </c>
      <c r="G12" s="53">
        <f>E12*F12</f>
        <v>14600.16</v>
      </c>
    </row>
    <row r="13" spans="2:10" s="21" customFormat="1" ht="17.100000000000001" customHeight="1" x14ac:dyDescent="0.2">
      <c r="B13" s="52"/>
      <c r="C13" s="137"/>
      <c r="D13" s="193"/>
      <c r="E13" s="198"/>
      <c r="F13" s="53"/>
      <c r="G13" s="54"/>
      <c r="H13" s="188"/>
    </row>
    <row r="14" spans="2:10" s="21" customFormat="1" ht="17.100000000000001" customHeight="1" x14ac:dyDescent="0.2">
      <c r="B14" s="52"/>
      <c r="C14" s="145" t="s">
        <v>201</v>
      </c>
      <c r="D14" s="193"/>
      <c r="E14" s="198"/>
      <c r="F14" s="53"/>
      <c r="G14" s="53"/>
    </row>
    <row r="15" spans="2:10" s="21" customFormat="1" ht="19.5" customHeight="1" x14ac:dyDescent="0.2">
      <c r="B15" s="52"/>
      <c r="C15" s="135" t="s">
        <v>202</v>
      </c>
      <c r="D15" s="193" t="s">
        <v>128</v>
      </c>
      <c r="E15" s="198">
        <v>12</v>
      </c>
      <c r="F15" s="53">
        <f>(F11+F12)*8.5%</f>
        <v>180.98115000000001</v>
      </c>
      <c r="G15" s="53">
        <f t="shared" ref="G15:G18" si="0">E15*F15</f>
        <v>2171.7737999999999</v>
      </c>
      <c r="H15" s="29"/>
    </row>
    <row r="16" spans="2:10" ht="17.100000000000001" customHeight="1" x14ac:dyDescent="0.2">
      <c r="B16" s="52"/>
      <c r="C16" s="51" t="s">
        <v>203</v>
      </c>
      <c r="D16" s="193" t="s">
        <v>128</v>
      </c>
      <c r="E16" s="198">
        <v>12</v>
      </c>
      <c r="F16" s="53">
        <f>(F11+F12)*7.75%</f>
        <v>165.012225</v>
      </c>
      <c r="G16" s="53">
        <f t="shared" si="0"/>
        <v>1980.1467</v>
      </c>
      <c r="J16" s="21"/>
    </row>
    <row r="17" spans="2:9" ht="17.100000000000001" customHeight="1" x14ac:dyDescent="0.2">
      <c r="B17" s="52"/>
      <c r="C17" s="138"/>
      <c r="D17" s="193"/>
      <c r="E17" s="198"/>
      <c r="F17" s="53"/>
      <c r="G17" s="54"/>
      <c r="H17" s="19"/>
      <c r="I17" s="19"/>
    </row>
    <row r="18" spans="2:9" s="21" customFormat="1" ht="17.100000000000001" customHeight="1" x14ac:dyDescent="0.2">
      <c r="B18" s="52"/>
      <c r="C18" s="145" t="s">
        <v>204</v>
      </c>
      <c r="D18" s="193"/>
      <c r="E18" s="198"/>
      <c r="F18" s="139"/>
      <c r="G18" s="53">
        <f t="shared" si="0"/>
        <v>0</v>
      </c>
    </row>
    <row r="19" spans="2:9" s="21" customFormat="1" ht="17.100000000000001" customHeight="1" x14ac:dyDescent="0.2">
      <c r="B19" s="52"/>
      <c r="C19" s="137" t="s">
        <v>205</v>
      </c>
      <c r="D19" s="193" t="s">
        <v>207</v>
      </c>
      <c r="E19" s="198">
        <v>7</v>
      </c>
      <c r="F19" s="139">
        <f>304.17*75%</f>
        <v>228.1275</v>
      </c>
      <c r="G19" s="53">
        <f>E19*F19+0.02</f>
        <v>1596.9124999999999</v>
      </c>
    </row>
    <row r="20" spans="2:9" s="21" customFormat="1" ht="17.100000000000001" customHeight="1" x14ac:dyDescent="0.2">
      <c r="B20" s="52"/>
      <c r="C20" s="137" t="s">
        <v>206</v>
      </c>
      <c r="D20" s="193" t="s">
        <v>207</v>
      </c>
      <c r="E20" s="198">
        <v>7</v>
      </c>
      <c r="F20" s="139">
        <v>304.17</v>
      </c>
      <c r="G20" s="53">
        <f>F20*E20</f>
        <v>2129.19</v>
      </c>
    </row>
    <row r="21" spans="2:9" s="21" customFormat="1" ht="17.100000000000001" customHeight="1" x14ac:dyDescent="0.2">
      <c r="B21" s="52"/>
      <c r="C21" s="137"/>
      <c r="D21" s="193"/>
      <c r="E21" s="198"/>
      <c r="F21" s="139"/>
      <c r="G21" s="53"/>
    </row>
    <row r="22" spans="2:9" s="21" customFormat="1" ht="18.75" customHeight="1" x14ac:dyDescent="0.2">
      <c r="B22" s="52"/>
      <c r="C22" s="145" t="s">
        <v>209</v>
      </c>
      <c r="D22" s="193"/>
      <c r="E22" s="198"/>
      <c r="F22" s="139"/>
      <c r="G22" s="53"/>
    </row>
    <row r="23" spans="2:9" s="21" customFormat="1" ht="30.75" customHeight="1" x14ac:dyDescent="0.2">
      <c r="B23" s="52"/>
      <c r="C23" s="135" t="s">
        <v>219</v>
      </c>
      <c r="D23" s="193" t="s">
        <v>210</v>
      </c>
      <c r="E23" s="198">
        <v>24</v>
      </c>
      <c r="F23" s="53">
        <v>327.60000000000002</v>
      </c>
      <c r="G23" s="53">
        <f>F23*E23</f>
        <v>7862.4000000000005</v>
      </c>
    </row>
    <row r="24" spans="2:9" s="21" customFormat="1" ht="32.25" customHeight="1" x14ac:dyDescent="0.2">
      <c r="B24" s="52"/>
      <c r="C24" s="135" t="s">
        <v>248</v>
      </c>
      <c r="D24" s="193" t="s">
        <v>210</v>
      </c>
      <c r="E24" s="198">
        <v>4</v>
      </c>
      <c r="F24" s="53">
        <f>109.2*7</f>
        <v>764.4</v>
      </c>
      <c r="G24" s="53">
        <f>F24*E24</f>
        <v>3057.6</v>
      </c>
    </row>
    <row r="25" spans="2:9" s="21" customFormat="1" ht="17.100000000000001" customHeight="1" x14ac:dyDescent="0.2">
      <c r="B25" s="52"/>
      <c r="C25" s="135"/>
      <c r="D25" s="194"/>
      <c r="E25" s="199"/>
      <c r="F25" s="141"/>
      <c r="G25" s="142">
        <f>SUM(G11:G24)</f>
        <v>44348.303</v>
      </c>
    </row>
    <row r="26" spans="2:9" s="21" customFormat="1" x14ac:dyDescent="0.2">
      <c r="B26" s="52"/>
      <c r="C26" s="140" t="s">
        <v>132</v>
      </c>
      <c r="D26" s="193"/>
      <c r="E26" s="198"/>
      <c r="F26" s="53"/>
      <c r="G26" s="53"/>
    </row>
    <row r="27" spans="2:9" x14ac:dyDescent="0.2">
      <c r="B27" s="55">
        <v>2</v>
      </c>
      <c r="C27" s="137"/>
      <c r="D27" s="193"/>
      <c r="E27" s="198"/>
      <c r="F27" s="53"/>
      <c r="G27" s="53"/>
    </row>
    <row r="28" spans="2:9" s="21" customFormat="1" ht="22.5" customHeight="1" x14ac:dyDescent="0.2">
      <c r="B28" s="52"/>
      <c r="C28" s="143" t="s">
        <v>133</v>
      </c>
      <c r="D28" s="193" t="s">
        <v>128</v>
      </c>
      <c r="E28" s="198">
        <v>12</v>
      </c>
      <c r="F28" s="144">
        <v>350</v>
      </c>
      <c r="G28" s="53">
        <f>+E28*F28</f>
        <v>4200</v>
      </c>
    </row>
    <row r="29" spans="2:9" s="21" customFormat="1" ht="17.100000000000001" customHeight="1" x14ac:dyDescent="0.2">
      <c r="B29" s="52"/>
      <c r="C29" s="137" t="s">
        <v>93</v>
      </c>
      <c r="D29" s="193"/>
      <c r="E29" s="198"/>
      <c r="F29" s="53"/>
      <c r="G29" s="54">
        <f>SUM(G28:G28)</f>
        <v>4200</v>
      </c>
    </row>
    <row r="30" spans="2:9" ht="17.100000000000001" customHeight="1" x14ac:dyDescent="0.2">
      <c r="B30" s="52"/>
      <c r="C30" s="145" t="s">
        <v>1</v>
      </c>
      <c r="D30" s="193"/>
      <c r="E30" s="198"/>
      <c r="F30" s="53"/>
      <c r="G30" s="53"/>
    </row>
    <row r="31" spans="2:9" ht="17.100000000000001" customHeight="1" x14ac:dyDescent="0.2">
      <c r="B31" s="55">
        <v>3</v>
      </c>
      <c r="C31" s="137"/>
      <c r="D31" s="193"/>
      <c r="E31" s="198"/>
      <c r="F31" s="53"/>
      <c r="G31" s="53"/>
      <c r="H31" s="22"/>
    </row>
    <row r="32" spans="2:9" ht="15.75" customHeight="1" x14ac:dyDescent="0.2">
      <c r="B32" s="52"/>
      <c r="C32" s="145" t="s">
        <v>15</v>
      </c>
      <c r="D32" s="193" t="s">
        <v>128</v>
      </c>
      <c r="E32" s="198">
        <v>12</v>
      </c>
      <c r="F32" s="53">
        <v>1800</v>
      </c>
      <c r="G32" s="53">
        <f>+E32*F32</f>
        <v>21600</v>
      </c>
    </row>
    <row r="33" spans="2:9" ht="27" customHeight="1" x14ac:dyDescent="0.2">
      <c r="B33" s="146"/>
      <c r="C33" s="135" t="s">
        <v>134</v>
      </c>
      <c r="D33" s="195"/>
      <c r="E33" s="200"/>
      <c r="F33" s="147"/>
      <c r="G33" s="148">
        <f>SUM(G32:G32)</f>
        <v>21600</v>
      </c>
    </row>
    <row r="34" spans="2:9" ht="17.100000000000001" customHeight="1" x14ac:dyDescent="0.2">
      <c r="B34" s="146"/>
      <c r="C34" s="147" t="s">
        <v>1</v>
      </c>
      <c r="D34" s="195"/>
      <c r="E34" s="200"/>
      <c r="F34" s="147"/>
      <c r="G34" s="148"/>
    </row>
    <row r="35" spans="2:9" ht="21.95" customHeight="1" x14ac:dyDescent="0.2">
      <c r="B35" s="149">
        <v>4</v>
      </c>
      <c r="C35" s="147"/>
      <c r="D35" s="195"/>
      <c r="E35" s="200"/>
      <c r="F35" s="147"/>
      <c r="G35" s="148"/>
    </row>
    <row r="36" spans="2:9" ht="21.95" customHeight="1" x14ac:dyDescent="0.2">
      <c r="B36" s="146"/>
      <c r="C36" s="147" t="s">
        <v>34</v>
      </c>
      <c r="E36" s="201"/>
      <c r="F36" s="201"/>
      <c r="G36" s="201"/>
    </row>
    <row r="37" spans="2:9" ht="21.95" customHeight="1" x14ac:dyDescent="0.2">
      <c r="B37" s="146"/>
      <c r="C37" s="137" t="s">
        <v>92</v>
      </c>
      <c r="D37" s="193" t="s">
        <v>11</v>
      </c>
      <c r="E37" s="198">
        <v>1</v>
      </c>
      <c r="F37" s="53">
        <v>1000</v>
      </c>
      <c r="G37" s="53">
        <f>+E37*F37</f>
        <v>1000</v>
      </c>
    </row>
    <row r="38" spans="2:9" ht="21.95" customHeight="1" x14ac:dyDescent="0.2">
      <c r="B38" s="146"/>
      <c r="C38" s="137" t="s">
        <v>135</v>
      </c>
      <c r="D38" s="193" t="s">
        <v>11</v>
      </c>
      <c r="E38" s="198">
        <v>1</v>
      </c>
      <c r="F38" s="53">
        <f>75*6</f>
        <v>450</v>
      </c>
      <c r="G38" s="53">
        <f>+E38*F38</f>
        <v>450</v>
      </c>
    </row>
    <row r="39" spans="2:9" ht="21.95" customHeight="1" x14ac:dyDescent="0.2">
      <c r="B39" s="146"/>
      <c r="C39" s="137" t="s">
        <v>13</v>
      </c>
      <c r="D39" s="193" t="s">
        <v>136</v>
      </c>
      <c r="E39" s="198">
        <v>4</v>
      </c>
      <c r="F39" s="53">
        <v>600</v>
      </c>
      <c r="G39" s="53">
        <f>+E39*F39</f>
        <v>2400</v>
      </c>
      <c r="I39" s="2" t="s">
        <v>208</v>
      </c>
    </row>
    <row r="40" spans="2:9" ht="24.75" customHeight="1" x14ac:dyDescent="0.2">
      <c r="B40" s="146"/>
      <c r="C40" s="135" t="s">
        <v>137</v>
      </c>
      <c r="D40" s="193" t="s">
        <v>11</v>
      </c>
      <c r="E40" s="198">
        <v>1</v>
      </c>
      <c r="F40" s="53">
        <v>1500</v>
      </c>
      <c r="G40" s="53">
        <f>+E40*F40</f>
        <v>1500</v>
      </c>
    </row>
    <row r="41" spans="2:9" x14ac:dyDescent="0.2">
      <c r="B41" s="146"/>
      <c r="C41" s="137" t="s">
        <v>138</v>
      </c>
      <c r="D41" s="193" t="s">
        <v>11</v>
      </c>
      <c r="E41" s="198">
        <v>1</v>
      </c>
      <c r="F41" s="53">
        <v>1500</v>
      </c>
      <c r="G41" s="53">
        <f>+E41*F41</f>
        <v>1500</v>
      </c>
    </row>
    <row r="42" spans="2:9" ht="17.100000000000001" customHeight="1" x14ac:dyDescent="0.2">
      <c r="B42" s="146"/>
      <c r="C42" s="137" t="s">
        <v>145</v>
      </c>
      <c r="D42" s="193" t="s">
        <v>11</v>
      </c>
      <c r="E42" s="198">
        <v>1</v>
      </c>
      <c r="F42" s="53">
        <v>700</v>
      </c>
      <c r="G42" s="53">
        <f t="shared" ref="G42:G43" si="1">+E42*F42</f>
        <v>700</v>
      </c>
    </row>
    <row r="43" spans="2:9" ht="17.100000000000001" customHeight="1" x14ac:dyDescent="0.2">
      <c r="B43" s="146"/>
      <c r="C43" s="137" t="s">
        <v>144</v>
      </c>
      <c r="D43" s="193" t="s">
        <v>111</v>
      </c>
      <c r="E43" s="198">
        <v>4</v>
      </c>
      <c r="F43" s="53">
        <v>350</v>
      </c>
      <c r="G43" s="53">
        <f t="shared" si="1"/>
        <v>1400</v>
      </c>
    </row>
    <row r="44" spans="2:9" ht="17.100000000000001" customHeight="1" x14ac:dyDescent="0.2">
      <c r="B44" s="146"/>
      <c r="C44" s="145" t="s">
        <v>1</v>
      </c>
      <c r="D44" s="193"/>
      <c r="E44" s="198"/>
      <c r="F44" s="53"/>
      <c r="G44" s="54">
        <f>SUM(G37:G43)</f>
        <v>8950</v>
      </c>
    </row>
    <row r="45" spans="2:9" ht="17.100000000000001" customHeight="1" x14ac:dyDescent="0.2">
      <c r="B45" s="146"/>
      <c r="C45" s="145"/>
      <c r="D45" s="193"/>
      <c r="E45" s="198"/>
      <c r="F45" s="53"/>
      <c r="G45" s="54"/>
    </row>
    <row r="46" spans="2:9" ht="17.100000000000001" customHeight="1" x14ac:dyDescent="0.2">
      <c r="B46" s="149">
        <v>5</v>
      </c>
      <c r="C46" s="147" t="s">
        <v>139</v>
      </c>
      <c r="D46" s="195"/>
      <c r="E46" s="200"/>
      <c r="F46" s="147"/>
      <c r="G46" s="148"/>
    </row>
    <row r="47" spans="2:9" ht="17.100000000000001" customHeight="1" x14ac:dyDescent="0.2">
      <c r="B47" s="146"/>
      <c r="C47" s="150" t="s">
        <v>45</v>
      </c>
      <c r="D47" s="193" t="s">
        <v>143</v>
      </c>
      <c r="E47" s="198">
        <v>1</v>
      </c>
      <c r="F47" s="151">
        <v>500</v>
      </c>
      <c r="G47" s="139">
        <f>E47*F47</f>
        <v>500</v>
      </c>
    </row>
    <row r="48" spans="2:9" ht="17.100000000000001" customHeight="1" x14ac:dyDescent="0.2">
      <c r="B48" s="146"/>
      <c r="C48" s="150" t="s">
        <v>140</v>
      </c>
      <c r="D48" s="193" t="s">
        <v>143</v>
      </c>
      <c r="E48" s="198">
        <v>1</v>
      </c>
      <c r="F48" s="151">
        <v>150</v>
      </c>
      <c r="G48" s="139">
        <f t="shared" ref="G48:G50" si="2">E48*F48</f>
        <v>150</v>
      </c>
    </row>
    <row r="49" spans="2:7" ht="17.100000000000001" customHeight="1" x14ac:dyDescent="0.2">
      <c r="B49" s="146"/>
      <c r="C49" s="150" t="s">
        <v>220</v>
      </c>
      <c r="D49" s="193" t="s">
        <v>143</v>
      </c>
      <c r="E49" s="198">
        <v>1</v>
      </c>
      <c r="F49" s="151">
        <v>100</v>
      </c>
      <c r="G49" s="139">
        <f t="shared" si="2"/>
        <v>100</v>
      </c>
    </row>
    <row r="50" spans="2:7" ht="17.100000000000001" customHeight="1" x14ac:dyDescent="0.2">
      <c r="B50" s="146"/>
      <c r="C50" s="150" t="s">
        <v>221</v>
      </c>
      <c r="D50" s="193" t="s">
        <v>143</v>
      </c>
      <c r="E50" s="198">
        <v>1</v>
      </c>
      <c r="F50" s="151">
        <v>300</v>
      </c>
      <c r="G50" s="139">
        <f t="shared" si="2"/>
        <v>300</v>
      </c>
    </row>
    <row r="51" spans="2:7" ht="17.100000000000001" customHeight="1" x14ac:dyDescent="0.2">
      <c r="B51" s="146"/>
      <c r="C51" s="147" t="s">
        <v>132</v>
      </c>
      <c r="D51" s="195"/>
      <c r="E51" s="198"/>
      <c r="F51" s="147"/>
      <c r="G51" s="148">
        <f>SUM(G47:G50)</f>
        <v>1050</v>
      </c>
    </row>
    <row r="52" spans="2:7" ht="17.100000000000001" customHeight="1" x14ac:dyDescent="0.2">
      <c r="B52" s="146"/>
      <c r="C52" s="147"/>
      <c r="D52" s="195"/>
      <c r="E52" s="198"/>
      <c r="F52" s="147"/>
      <c r="G52" s="148"/>
    </row>
    <row r="53" spans="2:7" ht="17.100000000000001" customHeight="1" x14ac:dyDescent="0.2">
      <c r="B53" s="149">
        <v>6</v>
      </c>
      <c r="C53" s="147" t="s">
        <v>141</v>
      </c>
      <c r="D53" s="195"/>
      <c r="E53" s="198"/>
      <c r="F53" s="147"/>
      <c r="G53" s="148"/>
    </row>
    <row r="54" spans="2:7" ht="17.100000000000001" customHeight="1" x14ac:dyDescent="0.2">
      <c r="B54" s="146"/>
      <c r="C54" s="150" t="s">
        <v>142</v>
      </c>
      <c r="D54" s="193" t="s">
        <v>11</v>
      </c>
      <c r="E54" s="198">
        <v>1</v>
      </c>
      <c r="F54" s="151">
        <v>1076.9100000000001</v>
      </c>
      <c r="G54" s="53">
        <f>+E54*F54</f>
        <v>1076.9100000000001</v>
      </c>
    </row>
    <row r="55" spans="2:7" ht="17.100000000000001" customHeight="1" x14ac:dyDescent="0.2">
      <c r="B55" s="146"/>
      <c r="C55" s="147" t="s">
        <v>1</v>
      </c>
      <c r="D55" s="193"/>
      <c r="E55" s="198"/>
      <c r="F55" s="150"/>
      <c r="G55" s="148">
        <f>G54</f>
        <v>1076.9100000000001</v>
      </c>
    </row>
    <row r="56" spans="2:7" ht="17.100000000000001" customHeight="1" x14ac:dyDescent="0.2">
      <c r="B56" s="146"/>
      <c r="C56" s="147"/>
      <c r="D56" s="193"/>
      <c r="E56" s="198"/>
      <c r="F56" s="150"/>
      <c r="G56" s="148"/>
    </row>
    <row r="57" spans="2:7" ht="17.100000000000001" customHeight="1" x14ac:dyDescent="0.2">
      <c r="B57" s="149">
        <v>7</v>
      </c>
      <c r="C57" s="147" t="s">
        <v>125</v>
      </c>
      <c r="D57" s="193"/>
      <c r="E57" s="198"/>
      <c r="F57" s="150"/>
      <c r="G57" s="148"/>
    </row>
    <row r="58" spans="2:7" ht="17.100000000000001" customHeight="1" x14ac:dyDescent="0.2">
      <c r="B58" s="146"/>
      <c r="C58" s="150" t="s">
        <v>113</v>
      </c>
      <c r="D58" s="193" t="s">
        <v>11</v>
      </c>
      <c r="E58" s="198">
        <v>1</v>
      </c>
      <c r="F58" s="151">
        <f>2.54+5.65+5.65+5.65</f>
        <v>19.490000000000002</v>
      </c>
      <c r="G58" s="53">
        <f>+E58*F58</f>
        <v>19.490000000000002</v>
      </c>
    </row>
    <row r="59" spans="2:7" ht="17.100000000000001" customHeight="1" x14ac:dyDescent="0.2">
      <c r="B59" s="146"/>
      <c r="C59" s="152" t="s">
        <v>1</v>
      </c>
      <c r="D59" s="196"/>
      <c r="E59" s="202"/>
      <c r="F59" s="152"/>
      <c r="G59" s="148">
        <f>G58</f>
        <v>19.490000000000002</v>
      </c>
    </row>
    <row r="60" spans="2:7" ht="17.100000000000001" customHeight="1" x14ac:dyDescent="0.2">
      <c r="B60" s="182" t="s">
        <v>10</v>
      </c>
      <c r="C60" s="183"/>
      <c r="D60" s="183"/>
      <c r="E60" s="183"/>
      <c r="F60" s="184"/>
      <c r="G60" s="56">
        <f>G59+G55+G51+G44+G33+G29+G25</f>
        <v>81244.703000000009</v>
      </c>
    </row>
    <row r="61" spans="2:7" ht="17.100000000000001" customHeight="1" x14ac:dyDescent="0.2">
      <c r="B61" s="31"/>
      <c r="C61" s="31"/>
      <c r="D61" s="31"/>
      <c r="E61" s="31"/>
      <c r="F61" s="31"/>
      <c r="G61" s="31"/>
    </row>
    <row r="62" spans="2:7" ht="17.100000000000001" customHeight="1" x14ac:dyDescent="0.2">
      <c r="B62" s="34"/>
      <c r="C62" s="35"/>
      <c r="D62" s="30"/>
      <c r="E62" s="32"/>
      <c r="F62" s="33"/>
      <c r="G62" s="33"/>
    </row>
    <row r="63" spans="2:7" ht="17.100000000000001" customHeight="1" x14ac:dyDescent="0.2">
      <c r="B63" s="36"/>
      <c r="C63" s="37"/>
      <c r="D63" s="30"/>
      <c r="E63" s="32"/>
      <c r="F63" s="33"/>
      <c r="G63" s="33"/>
    </row>
    <row r="64" spans="2:7" ht="17.100000000000001" customHeight="1" x14ac:dyDescent="0.2">
      <c r="B64" s="36"/>
      <c r="C64" s="37"/>
      <c r="D64" s="30"/>
      <c r="E64" s="32"/>
      <c r="F64" s="33"/>
      <c r="G64" s="33"/>
    </row>
    <row r="65" spans="2:7" ht="17.100000000000001" customHeight="1" x14ac:dyDescent="0.2">
      <c r="B65" s="36"/>
      <c r="C65" s="37"/>
      <c r="D65" s="30"/>
      <c r="E65" s="32"/>
      <c r="F65" s="33"/>
      <c r="G65" s="178"/>
    </row>
    <row r="66" spans="2:7" ht="17.100000000000001" customHeight="1" x14ac:dyDescent="0.2">
      <c r="B66" s="36"/>
      <c r="C66" s="37"/>
      <c r="D66" s="30"/>
      <c r="E66" s="32"/>
      <c r="F66" s="33"/>
      <c r="G66" s="33"/>
    </row>
    <row r="67" spans="2:7" ht="17.100000000000001" customHeight="1" x14ac:dyDescent="0.2">
      <c r="B67" s="36"/>
      <c r="C67" s="37"/>
      <c r="D67" s="30"/>
      <c r="E67" s="32"/>
      <c r="F67" s="33"/>
      <c r="G67" s="33"/>
    </row>
    <row r="68" spans="2:7" ht="17.100000000000001" customHeight="1" x14ac:dyDescent="0.2">
      <c r="B68" s="36"/>
      <c r="C68" s="37"/>
      <c r="D68" s="30"/>
      <c r="E68" s="32"/>
      <c r="F68" s="38"/>
      <c r="G68" s="38"/>
    </row>
    <row r="69" spans="2:7" ht="17.100000000000001" customHeight="1" x14ac:dyDescent="0.2">
      <c r="B69" s="36"/>
      <c r="C69" s="37"/>
      <c r="D69" s="30"/>
      <c r="E69" s="32"/>
      <c r="F69" s="33"/>
      <c r="G69" s="33"/>
    </row>
    <row r="70" spans="2:7" ht="17.100000000000001" customHeight="1" x14ac:dyDescent="0.2">
      <c r="B70" s="39"/>
      <c r="C70" s="40"/>
      <c r="D70" s="41"/>
      <c r="E70" s="42"/>
      <c r="F70" s="43"/>
      <c r="G70" s="43"/>
    </row>
    <row r="71" spans="2:7" ht="17.100000000000001" customHeight="1" x14ac:dyDescent="0.2">
      <c r="B71" s="44"/>
      <c r="C71" s="45"/>
      <c r="D71" s="41"/>
      <c r="E71" s="42"/>
      <c r="F71" s="43"/>
      <c r="G71" s="43"/>
    </row>
    <row r="72" spans="2:7" ht="17.100000000000001" customHeight="1" x14ac:dyDescent="0.2">
      <c r="B72" s="44"/>
      <c r="C72" s="45"/>
      <c r="D72" s="41"/>
      <c r="E72" s="42"/>
      <c r="F72" s="43"/>
      <c r="G72" s="43"/>
    </row>
    <row r="73" spans="2:7" ht="17.100000000000001" customHeight="1" x14ac:dyDescent="0.2">
      <c r="B73" s="44"/>
      <c r="C73" s="45"/>
      <c r="D73" s="41"/>
      <c r="E73" s="42"/>
      <c r="F73" s="43"/>
      <c r="G73" s="43"/>
    </row>
    <row r="74" spans="2:7" ht="17.100000000000001" customHeight="1" x14ac:dyDescent="0.2">
      <c r="B74" s="44"/>
      <c r="C74" s="45"/>
      <c r="D74" s="41"/>
      <c r="E74" s="42"/>
      <c r="F74" s="43"/>
      <c r="G74" s="43"/>
    </row>
    <row r="75" spans="2:7" ht="17.100000000000001" customHeight="1" x14ac:dyDescent="0.2">
      <c r="B75" s="44"/>
      <c r="C75" s="45"/>
      <c r="D75" s="41"/>
      <c r="E75" s="42"/>
      <c r="F75" s="43"/>
      <c r="G75" s="43"/>
    </row>
    <row r="76" spans="2:7" ht="17.100000000000001" customHeight="1" x14ac:dyDescent="0.2">
      <c r="B76" s="44"/>
      <c r="C76" s="45"/>
      <c r="D76" s="41"/>
      <c r="E76" s="42"/>
      <c r="F76" s="46"/>
      <c r="G76" s="46"/>
    </row>
    <row r="77" spans="2:7" ht="17.100000000000001" customHeight="1" x14ac:dyDescent="0.2">
      <c r="B77" s="44"/>
      <c r="C77" s="45"/>
      <c r="D77" s="41"/>
      <c r="E77" s="42"/>
      <c r="F77" s="43"/>
      <c r="G77" s="43"/>
    </row>
    <row r="78" spans="2:7" ht="17.100000000000001" customHeight="1" x14ac:dyDescent="0.2">
      <c r="B78" s="44"/>
      <c r="C78" s="45"/>
      <c r="D78" s="41"/>
      <c r="E78" s="42"/>
      <c r="F78" s="43"/>
      <c r="G78" s="43"/>
    </row>
    <row r="79" spans="2:7" x14ac:dyDescent="0.2">
      <c r="B79" s="47"/>
      <c r="C79" s="48"/>
      <c r="D79" s="42"/>
      <c r="E79" s="42"/>
      <c r="F79" s="43"/>
      <c r="G79" s="43"/>
    </row>
    <row r="80" spans="2:7" x14ac:dyDescent="0.2">
      <c r="B80" s="48"/>
      <c r="C80" s="48"/>
      <c r="D80" s="48"/>
      <c r="E80" s="48"/>
      <c r="F80" s="48"/>
      <c r="G80" s="48"/>
    </row>
    <row r="81" spans="2:7" x14ac:dyDescent="0.2">
      <c r="B81" s="48"/>
      <c r="C81" s="48"/>
      <c r="D81" s="48"/>
      <c r="E81" s="48"/>
      <c r="F81" s="48"/>
      <c r="G81" s="48"/>
    </row>
    <row r="82" spans="2:7" x14ac:dyDescent="0.2">
      <c r="B82" s="48"/>
      <c r="C82" s="48"/>
      <c r="D82" s="48"/>
      <c r="E82" s="48"/>
      <c r="F82" s="48"/>
      <c r="G82" s="48"/>
    </row>
    <row r="83" spans="2:7" x14ac:dyDescent="0.2">
      <c r="B83" s="48"/>
      <c r="C83" s="48"/>
      <c r="D83" s="48"/>
      <c r="E83" s="48"/>
      <c r="F83" s="48"/>
      <c r="G83" s="48"/>
    </row>
    <row r="84" spans="2:7" x14ac:dyDescent="0.2">
      <c r="B84" s="48"/>
      <c r="C84" s="48"/>
      <c r="D84" s="48"/>
      <c r="E84" s="48"/>
      <c r="F84" s="48"/>
      <c r="G84" s="48"/>
    </row>
    <row r="85" spans="2:7" x14ac:dyDescent="0.2">
      <c r="B85" s="48"/>
      <c r="C85" s="48"/>
      <c r="D85" s="48"/>
      <c r="E85" s="48"/>
      <c r="F85" s="48"/>
      <c r="G85" s="48"/>
    </row>
    <row r="86" spans="2:7" x14ac:dyDescent="0.2">
      <c r="B86" s="48"/>
      <c r="C86" s="48"/>
      <c r="D86" s="48"/>
      <c r="E86" s="48"/>
      <c r="F86" s="48"/>
      <c r="G86" s="48"/>
    </row>
    <row r="87" spans="2:7" x14ac:dyDescent="0.2">
      <c r="B87" s="48"/>
      <c r="C87" s="48"/>
      <c r="D87" s="48"/>
      <c r="E87" s="48"/>
      <c r="F87" s="48"/>
      <c r="G87" s="48"/>
    </row>
    <row r="88" spans="2:7" x14ac:dyDescent="0.2">
      <c r="B88" s="48"/>
      <c r="C88" s="48"/>
      <c r="D88" s="48"/>
      <c r="E88" s="48"/>
      <c r="F88" s="48"/>
      <c r="G88" s="48"/>
    </row>
    <row r="89" spans="2:7" x14ac:dyDescent="0.2">
      <c r="B89" s="48"/>
      <c r="C89" s="48"/>
      <c r="D89" s="48"/>
      <c r="E89" s="48"/>
      <c r="F89" s="48"/>
      <c r="G89" s="48"/>
    </row>
    <row r="90" spans="2:7" x14ac:dyDescent="0.2">
      <c r="B90" s="48"/>
      <c r="C90" s="48"/>
      <c r="D90" s="48"/>
      <c r="E90" s="48"/>
      <c r="F90" s="48"/>
      <c r="G90" s="48"/>
    </row>
  </sheetData>
  <mergeCells count="4">
    <mergeCell ref="B4:G4"/>
    <mergeCell ref="B2:G2"/>
    <mergeCell ref="B5:G5"/>
    <mergeCell ref="B6:G6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8"/>
  <sheetViews>
    <sheetView topLeftCell="A31" zoomScale="120" zoomScaleNormal="120" workbookViewId="0">
      <selection activeCell="E46" sqref="E46"/>
    </sheetView>
  </sheetViews>
  <sheetFormatPr baseColWidth="10" defaultRowHeight="12.75" x14ac:dyDescent="0.2"/>
  <cols>
    <col min="1" max="1" width="1.140625" style="207" customWidth="1"/>
    <col min="2" max="2" width="11.42578125" style="207"/>
    <col min="3" max="3" width="35.28515625" style="207" customWidth="1"/>
    <col min="4" max="5" width="11.42578125" style="207"/>
    <col min="6" max="6" width="14.42578125" style="207" customWidth="1"/>
    <col min="7" max="7" width="16" style="207" customWidth="1"/>
    <col min="8" max="8" width="11.42578125" style="207"/>
    <col min="9" max="9" width="13.7109375" style="207" customWidth="1"/>
    <col min="10" max="11" width="11.42578125" style="207"/>
    <col min="12" max="12" width="28.42578125" style="207" customWidth="1"/>
    <col min="13" max="16384" width="11.42578125" style="207"/>
  </cols>
  <sheetData>
    <row r="2" spans="2:9" ht="27.75" customHeight="1" x14ac:dyDescent="0.2">
      <c r="B2" s="342" t="s">
        <v>257</v>
      </c>
      <c r="C2" s="342"/>
      <c r="D2" s="342"/>
      <c r="E2" s="342"/>
      <c r="F2" s="342"/>
      <c r="G2" s="342"/>
    </row>
    <row r="3" spans="2:9" x14ac:dyDescent="0.2">
      <c r="B3" s="217"/>
      <c r="C3" s="218"/>
      <c r="D3" s="218"/>
      <c r="E3" s="218"/>
      <c r="F3" s="218"/>
      <c r="G3" s="218"/>
    </row>
    <row r="4" spans="2:9" x14ac:dyDescent="0.2">
      <c r="B4" s="330" t="s">
        <v>6</v>
      </c>
      <c r="C4" s="331"/>
      <c r="D4" s="331"/>
      <c r="E4" s="331"/>
      <c r="F4" s="331"/>
      <c r="G4" s="332"/>
    </row>
    <row r="5" spans="2:9" x14ac:dyDescent="0.2">
      <c r="B5" s="333" t="s">
        <v>17</v>
      </c>
      <c r="C5" s="334"/>
      <c r="D5" s="334"/>
      <c r="E5" s="334"/>
      <c r="F5" s="334"/>
      <c r="G5" s="335"/>
    </row>
    <row r="6" spans="2:9" x14ac:dyDescent="0.2">
      <c r="B6" s="336" t="s">
        <v>7</v>
      </c>
      <c r="C6" s="337"/>
      <c r="D6" s="337"/>
      <c r="E6" s="337"/>
      <c r="F6" s="337"/>
      <c r="G6" s="338"/>
    </row>
    <row r="7" spans="2:9" ht="20.100000000000001" customHeight="1" x14ac:dyDescent="0.2">
      <c r="B7" s="219" t="s">
        <v>8</v>
      </c>
      <c r="C7" s="220" t="s">
        <v>2</v>
      </c>
      <c r="D7" s="221" t="s">
        <v>9</v>
      </c>
      <c r="E7" s="221" t="s">
        <v>0</v>
      </c>
      <c r="F7" s="221" t="s">
        <v>4</v>
      </c>
      <c r="G7" s="219" t="s">
        <v>1</v>
      </c>
    </row>
    <row r="8" spans="2:9" ht="20.100000000000001" customHeight="1" x14ac:dyDescent="0.2">
      <c r="B8" s="222"/>
      <c r="C8" s="223"/>
      <c r="D8" s="224" t="s">
        <v>3</v>
      </c>
      <c r="E8" s="224"/>
      <c r="F8" s="224" t="s">
        <v>5</v>
      </c>
      <c r="G8" s="225"/>
    </row>
    <row r="9" spans="2:9" ht="20.100000000000001" customHeight="1" x14ac:dyDescent="0.2">
      <c r="B9" s="206">
        <v>1</v>
      </c>
      <c r="C9" s="226" t="s">
        <v>131</v>
      </c>
      <c r="D9" s="227"/>
      <c r="E9" s="228"/>
      <c r="F9" s="229"/>
      <c r="G9" s="230"/>
    </row>
    <row r="10" spans="2:9" ht="20.100000000000001" customHeight="1" x14ac:dyDescent="0.2">
      <c r="B10" s="68"/>
      <c r="C10" s="67" t="s">
        <v>238</v>
      </c>
      <c r="D10" s="231" t="s">
        <v>128</v>
      </c>
      <c r="E10" s="68">
        <v>12</v>
      </c>
      <c r="F10" s="72">
        <v>350</v>
      </c>
      <c r="G10" s="71">
        <f t="shared" ref="G10:G24" si="0">+E10*F10</f>
        <v>4200</v>
      </c>
    </row>
    <row r="11" spans="2:9" ht="20.100000000000001" customHeight="1" x14ac:dyDescent="0.2">
      <c r="B11" s="68"/>
      <c r="C11" s="67" t="s">
        <v>149</v>
      </c>
      <c r="D11" s="231" t="s">
        <v>128</v>
      </c>
      <c r="E11" s="68">
        <v>12</v>
      </c>
      <c r="F11" s="72">
        <v>350</v>
      </c>
      <c r="G11" s="71">
        <f t="shared" si="0"/>
        <v>4200</v>
      </c>
      <c r="I11" s="232"/>
    </row>
    <row r="12" spans="2:9" ht="24.75" customHeight="1" x14ac:dyDescent="0.2">
      <c r="B12" s="68"/>
      <c r="C12" s="237" t="s">
        <v>205</v>
      </c>
      <c r="D12" s="231" t="s">
        <v>239</v>
      </c>
      <c r="E12" s="68">
        <v>2</v>
      </c>
      <c r="F12" s="72">
        <f>F11*75%</f>
        <v>262.5</v>
      </c>
      <c r="G12" s="71">
        <f t="shared" si="0"/>
        <v>525</v>
      </c>
      <c r="I12" s="232"/>
    </row>
    <row r="13" spans="2:9" ht="20.100000000000001" customHeight="1" x14ac:dyDescent="0.2">
      <c r="B13" s="68"/>
      <c r="C13" s="238" t="s">
        <v>206</v>
      </c>
      <c r="D13" s="231" t="s">
        <v>239</v>
      </c>
      <c r="E13" s="68">
        <v>2</v>
      </c>
      <c r="F13" s="72">
        <f>F11</f>
        <v>350</v>
      </c>
      <c r="G13" s="71">
        <f>F13*E13</f>
        <v>700</v>
      </c>
      <c r="I13" s="232"/>
    </row>
    <row r="14" spans="2:9" ht="20.100000000000001" customHeight="1" x14ac:dyDescent="0.2">
      <c r="B14" s="68"/>
      <c r="C14" s="226" t="s">
        <v>1</v>
      </c>
      <c r="D14" s="231"/>
      <c r="E14" s="68"/>
      <c r="F14" s="72"/>
      <c r="G14" s="234">
        <f>G10+G11+G12+G13</f>
        <v>9625</v>
      </c>
      <c r="I14" s="232"/>
    </row>
    <row r="15" spans="2:9" ht="20.100000000000001" customHeight="1" x14ac:dyDescent="0.2">
      <c r="B15" s="68"/>
      <c r="C15" s="226"/>
      <c r="D15" s="231"/>
      <c r="E15" s="68"/>
      <c r="F15" s="72"/>
      <c r="G15" s="234"/>
      <c r="I15" s="232"/>
    </row>
    <row r="16" spans="2:9" ht="20.100000000000001" customHeight="1" x14ac:dyDescent="0.2">
      <c r="B16" s="206">
        <v>2</v>
      </c>
      <c r="C16" s="226" t="s">
        <v>240</v>
      </c>
      <c r="D16" s="231"/>
      <c r="E16" s="68"/>
      <c r="F16" s="72"/>
      <c r="G16" s="71"/>
      <c r="I16" s="232"/>
    </row>
    <row r="17" spans="2:12" ht="20.100000000000001" customHeight="1" x14ac:dyDescent="0.2">
      <c r="B17" s="68"/>
      <c r="C17" s="67" t="s">
        <v>80</v>
      </c>
      <c r="D17" s="231" t="s">
        <v>231</v>
      </c>
      <c r="E17" s="68">
        <v>3</v>
      </c>
      <c r="F17" s="72">
        <v>675</v>
      </c>
      <c r="G17" s="71">
        <f t="shared" si="0"/>
        <v>2025</v>
      </c>
    </row>
    <row r="18" spans="2:12" ht="21.75" customHeight="1" x14ac:dyDescent="0.2">
      <c r="B18" s="68"/>
      <c r="C18" s="180" t="s">
        <v>247</v>
      </c>
      <c r="D18" s="231" t="s">
        <v>11</v>
      </c>
      <c r="E18" s="68">
        <v>2</v>
      </c>
      <c r="F18" s="72">
        <v>75</v>
      </c>
      <c r="G18" s="71">
        <f>F18</f>
        <v>75</v>
      </c>
    </row>
    <row r="19" spans="2:12" ht="20.100000000000001" customHeight="1" x14ac:dyDescent="0.2">
      <c r="B19" s="68"/>
      <c r="C19" s="67" t="s">
        <v>77</v>
      </c>
      <c r="D19" s="231" t="s">
        <v>128</v>
      </c>
      <c r="E19" s="68">
        <v>12</v>
      </c>
      <c r="F19" s="72">
        <v>60</v>
      </c>
      <c r="G19" s="71">
        <f t="shared" si="0"/>
        <v>720</v>
      </c>
      <c r="J19" s="239"/>
    </row>
    <row r="20" spans="2:12" ht="20.100000000000001" customHeight="1" x14ac:dyDescent="0.2">
      <c r="B20" s="68"/>
      <c r="C20" s="67" t="s">
        <v>242</v>
      </c>
      <c r="D20" s="231" t="s">
        <v>128</v>
      </c>
      <c r="E20" s="68">
        <v>12</v>
      </c>
      <c r="F20" s="72">
        <v>60</v>
      </c>
      <c r="G20" s="71">
        <f t="shared" si="0"/>
        <v>720</v>
      </c>
      <c r="J20" s="239"/>
      <c r="L20" s="233"/>
    </row>
    <row r="21" spans="2:12" ht="20.100000000000001" customHeight="1" x14ac:dyDescent="0.2">
      <c r="B21" s="68"/>
      <c r="C21" s="67" t="s">
        <v>241</v>
      </c>
      <c r="D21" s="231" t="s">
        <v>128</v>
      </c>
      <c r="E21" s="68">
        <v>12</v>
      </c>
      <c r="F21" s="72">
        <v>15</v>
      </c>
      <c r="G21" s="71">
        <f t="shared" si="0"/>
        <v>180</v>
      </c>
      <c r="J21" s="239"/>
      <c r="L21" s="233"/>
    </row>
    <row r="22" spans="2:12" ht="20.100000000000001" customHeight="1" x14ac:dyDescent="0.2">
      <c r="B22" s="68"/>
      <c r="C22" s="67" t="s">
        <v>270</v>
      </c>
      <c r="D22" s="231" t="s">
        <v>11</v>
      </c>
      <c r="E22" s="68">
        <v>1</v>
      </c>
      <c r="F22" s="72">
        <v>400</v>
      </c>
      <c r="G22" s="71">
        <f t="shared" si="0"/>
        <v>400</v>
      </c>
      <c r="L22" s="233"/>
    </row>
    <row r="23" spans="2:12" ht="20.100000000000001" customHeight="1" x14ac:dyDescent="0.2">
      <c r="B23" s="68"/>
      <c r="C23" s="67" t="s">
        <v>140</v>
      </c>
      <c r="D23" s="231" t="s">
        <v>11</v>
      </c>
      <c r="E23" s="68">
        <v>1</v>
      </c>
      <c r="F23" s="72">
        <v>150</v>
      </c>
      <c r="G23" s="71">
        <f t="shared" si="0"/>
        <v>150</v>
      </c>
      <c r="L23" s="233"/>
    </row>
    <row r="24" spans="2:12" ht="20.100000000000001" customHeight="1" x14ac:dyDescent="0.2">
      <c r="B24" s="68"/>
      <c r="C24" s="67" t="s">
        <v>79</v>
      </c>
      <c r="D24" s="231" t="s">
        <v>11</v>
      </c>
      <c r="E24" s="68">
        <v>1</v>
      </c>
      <c r="F24" s="72">
        <v>500</v>
      </c>
      <c r="G24" s="71">
        <f t="shared" si="0"/>
        <v>500</v>
      </c>
      <c r="L24" s="233"/>
    </row>
    <row r="25" spans="2:12" ht="20.100000000000001" customHeight="1" x14ac:dyDescent="0.2">
      <c r="B25" s="68"/>
      <c r="C25" s="226" t="s">
        <v>1</v>
      </c>
      <c r="D25" s="231"/>
      <c r="E25" s="68"/>
      <c r="F25" s="72"/>
      <c r="G25" s="234">
        <f>SUM(G17:G24)</f>
        <v>4770</v>
      </c>
      <c r="L25" s="233"/>
    </row>
    <row r="26" spans="2:12" ht="20.100000000000001" customHeight="1" x14ac:dyDescent="0.2">
      <c r="B26" s="68"/>
      <c r="C26" s="226"/>
      <c r="D26" s="231"/>
      <c r="E26" s="68"/>
      <c r="F26" s="72"/>
      <c r="G26" s="234"/>
      <c r="L26" s="233"/>
    </row>
    <row r="27" spans="2:12" ht="20.100000000000001" customHeight="1" x14ac:dyDescent="0.2">
      <c r="B27" s="206">
        <v>3</v>
      </c>
      <c r="C27" s="226" t="s">
        <v>245</v>
      </c>
      <c r="D27" s="231"/>
      <c r="E27" s="68"/>
      <c r="F27" s="72"/>
      <c r="G27" s="71"/>
      <c r="L27" s="233"/>
    </row>
    <row r="28" spans="2:12" ht="20.100000000000001" customHeight="1" x14ac:dyDescent="0.2">
      <c r="B28" s="206"/>
      <c r="C28" s="67" t="s">
        <v>244</v>
      </c>
      <c r="D28" s="231" t="s">
        <v>11</v>
      </c>
      <c r="E28" s="68">
        <v>1</v>
      </c>
      <c r="F28" s="72">
        <v>500</v>
      </c>
      <c r="G28" s="71">
        <f>+E28*F28</f>
        <v>500</v>
      </c>
      <c r="L28" s="233"/>
    </row>
    <row r="29" spans="2:12" ht="20.100000000000001" customHeight="1" x14ac:dyDescent="0.2">
      <c r="B29" s="206"/>
      <c r="C29" s="67" t="s">
        <v>81</v>
      </c>
      <c r="D29" s="231" t="s">
        <v>11</v>
      </c>
      <c r="E29" s="68">
        <v>1</v>
      </c>
      <c r="F29" s="72">
        <v>700</v>
      </c>
      <c r="G29" s="71">
        <f>+E29*F29</f>
        <v>700</v>
      </c>
      <c r="L29" s="233"/>
    </row>
    <row r="30" spans="2:12" ht="20.100000000000001" customHeight="1" x14ac:dyDescent="0.2">
      <c r="B30" s="68"/>
      <c r="C30" s="67" t="s">
        <v>78</v>
      </c>
      <c r="D30" s="231" t="s">
        <v>11</v>
      </c>
      <c r="E30" s="68">
        <v>1</v>
      </c>
      <c r="F30" s="70">
        <v>400</v>
      </c>
      <c r="G30" s="71">
        <f t="shared" ref="G30:G32" si="1">+E30*F30</f>
        <v>400</v>
      </c>
      <c r="L30" s="235"/>
    </row>
    <row r="31" spans="2:12" ht="20.100000000000001" customHeight="1" x14ac:dyDescent="0.2">
      <c r="B31" s="68"/>
      <c r="C31" s="67" t="s">
        <v>271</v>
      </c>
      <c r="D31" s="231" t="s">
        <v>11</v>
      </c>
      <c r="E31" s="68">
        <v>1</v>
      </c>
      <c r="F31" s="70">
        <v>90</v>
      </c>
      <c r="G31" s="71">
        <f t="shared" si="1"/>
        <v>90</v>
      </c>
      <c r="L31" s="235"/>
    </row>
    <row r="32" spans="2:12" ht="25.5" customHeight="1" x14ac:dyDescent="0.2">
      <c r="B32" s="68"/>
      <c r="C32" s="180" t="s">
        <v>272</v>
      </c>
      <c r="D32" s="231" t="s">
        <v>11</v>
      </c>
      <c r="E32" s="68">
        <v>1</v>
      </c>
      <c r="F32" s="70">
        <f>1000-3.19-90</f>
        <v>906.81</v>
      </c>
      <c r="G32" s="71">
        <f t="shared" si="1"/>
        <v>906.81</v>
      </c>
      <c r="I32" s="207" t="s">
        <v>246</v>
      </c>
      <c r="L32" s="235"/>
    </row>
    <row r="33" spans="2:12" ht="20.100000000000001" customHeight="1" x14ac:dyDescent="0.2">
      <c r="B33" s="68"/>
      <c r="C33" s="226" t="s">
        <v>1</v>
      </c>
      <c r="D33" s="231"/>
      <c r="E33" s="68"/>
      <c r="F33" s="72"/>
      <c r="G33" s="234">
        <f>SUM(G28:G32)</f>
        <v>2596.81</v>
      </c>
      <c r="L33" s="235"/>
    </row>
    <row r="34" spans="2:12" ht="20.100000000000001" customHeight="1" x14ac:dyDescent="0.2">
      <c r="B34" s="68"/>
      <c r="C34" s="67"/>
      <c r="D34" s="231"/>
      <c r="E34" s="68"/>
      <c r="F34" s="70"/>
      <c r="G34" s="71"/>
    </row>
    <row r="35" spans="2:12" ht="20.100000000000001" customHeight="1" x14ac:dyDescent="0.2">
      <c r="B35" s="206">
        <v>4</v>
      </c>
      <c r="C35" s="226" t="s">
        <v>243</v>
      </c>
      <c r="D35" s="231"/>
      <c r="E35" s="68"/>
      <c r="F35" s="70"/>
      <c r="G35" s="71"/>
    </row>
    <row r="36" spans="2:12" ht="20.100000000000001" customHeight="1" x14ac:dyDescent="0.2">
      <c r="B36" s="68"/>
      <c r="C36" s="67" t="s">
        <v>113</v>
      </c>
      <c r="D36" s="231" t="s">
        <v>11</v>
      </c>
      <c r="E36" s="68">
        <v>1</v>
      </c>
      <c r="F36" s="70">
        <v>8.19</v>
      </c>
      <c r="G36" s="71">
        <f>F36</f>
        <v>8.19</v>
      </c>
    </row>
    <row r="37" spans="2:12" ht="20.100000000000001" customHeight="1" x14ac:dyDescent="0.2">
      <c r="B37" s="68"/>
      <c r="C37" s="226" t="s">
        <v>1</v>
      </c>
      <c r="D37" s="231"/>
      <c r="E37" s="68"/>
      <c r="F37" s="72"/>
      <c r="G37" s="234">
        <f>G36</f>
        <v>8.19</v>
      </c>
    </row>
    <row r="38" spans="2:12" ht="20.100000000000001" customHeight="1" x14ac:dyDescent="0.2">
      <c r="B38" s="339" t="s">
        <v>10</v>
      </c>
      <c r="C38" s="340"/>
      <c r="D38" s="340"/>
      <c r="E38" s="340"/>
      <c r="F38" s="341"/>
      <c r="G38" s="236">
        <f>G14+G25+G33+G37</f>
        <v>17000</v>
      </c>
    </row>
  </sheetData>
  <mergeCells count="5">
    <mergeCell ref="B4:G4"/>
    <mergeCell ref="B5:G5"/>
    <mergeCell ref="B6:G6"/>
    <mergeCell ref="B38:F38"/>
    <mergeCell ref="B2:G2"/>
  </mergeCells>
  <pageMargins left="0.23622047244094491" right="0.27559055118110237" top="0.35433070866141736" bottom="0.74803149606299213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8"/>
  <sheetViews>
    <sheetView topLeftCell="A25" zoomScaleNormal="100" workbookViewId="0">
      <selection activeCell="I27" sqref="I27"/>
    </sheetView>
  </sheetViews>
  <sheetFormatPr baseColWidth="10" defaultRowHeight="12.75" x14ac:dyDescent="0.2"/>
  <cols>
    <col min="1" max="1" width="0.7109375" style="2" customWidth="1"/>
    <col min="2" max="2" width="8.85546875" style="2" customWidth="1"/>
    <col min="3" max="3" width="33.28515625" style="2" customWidth="1"/>
    <col min="4" max="4" width="14.42578125" style="2" bestFit="1" customWidth="1"/>
    <col min="5" max="5" width="13.42578125" style="2" bestFit="1" customWidth="1"/>
    <col min="6" max="6" width="14.28515625" style="2" customWidth="1"/>
    <col min="7" max="7" width="16.42578125" style="2" customWidth="1"/>
    <col min="8" max="8" width="14.7109375" style="2" customWidth="1"/>
    <col min="9" max="9" width="15.7109375" style="2" customWidth="1"/>
    <col min="10" max="10" width="13.28515625" style="2" bestFit="1" customWidth="1"/>
    <col min="11" max="12" width="14.42578125" style="2" bestFit="1" customWidth="1"/>
    <col min="13" max="13" width="13" style="2" bestFit="1" customWidth="1"/>
    <col min="14" max="16384" width="11.42578125" style="2"/>
  </cols>
  <sheetData>
    <row r="1" spans="2:9" x14ac:dyDescent="0.2">
      <c r="B1" s="24"/>
      <c r="C1" s="25"/>
      <c r="D1" s="25"/>
      <c r="E1" s="25"/>
      <c r="F1" s="25"/>
      <c r="G1" s="25"/>
    </row>
    <row r="2" spans="2:9" x14ac:dyDescent="0.2">
      <c r="B2" s="346" t="s">
        <v>249</v>
      </c>
      <c r="C2" s="346"/>
      <c r="D2" s="346"/>
      <c r="E2" s="346"/>
      <c r="F2" s="346"/>
      <c r="G2" s="346"/>
      <c r="H2" s="115"/>
    </row>
    <row r="3" spans="2:9" x14ac:dyDescent="0.2">
      <c r="B3" s="24"/>
      <c r="C3" s="25"/>
      <c r="D3" s="25"/>
      <c r="E3" s="25"/>
      <c r="F3" s="25"/>
      <c r="G3" s="25"/>
      <c r="H3" s="115"/>
    </row>
    <row r="4" spans="2:9" x14ac:dyDescent="0.2">
      <c r="B4" s="347" t="s">
        <v>6</v>
      </c>
      <c r="C4" s="348"/>
      <c r="D4" s="348"/>
      <c r="E4" s="348"/>
      <c r="F4" s="348"/>
      <c r="G4" s="349"/>
      <c r="H4" s="115"/>
    </row>
    <row r="5" spans="2:9" x14ac:dyDescent="0.2">
      <c r="B5" s="350" t="s">
        <v>17</v>
      </c>
      <c r="C5" s="351"/>
      <c r="D5" s="351"/>
      <c r="E5" s="351"/>
      <c r="F5" s="351"/>
      <c r="G5" s="352"/>
      <c r="H5" s="115"/>
    </row>
    <row r="6" spans="2:9" x14ac:dyDescent="0.2">
      <c r="B6" s="353" t="s">
        <v>7</v>
      </c>
      <c r="C6" s="354"/>
      <c r="D6" s="354"/>
      <c r="E6" s="354"/>
      <c r="F6" s="354"/>
      <c r="G6" s="355"/>
      <c r="H6" s="115"/>
    </row>
    <row r="7" spans="2:9" x14ac:dyDescent="0.2">
      <c r="B7" s="3" t="s">
        <v>8</v>
      </c>
      <c r="C7" s="103" t="s">
        <v>2</v>
      </c>
      <c r="D7" s="102" t="s">
        <v>9</v>
      </c>
      <c r="E7" s="102" t="s">
        <v>0</v>
      </c>
      <c r="F7" s="102" t="s">
        <v>4</v>
      </c>
      <c r="G7" s="3" t="s">
        <v>1</v>
      </c>
      <c r="H7" s="115"/>
    </row>
    <row r="8" spans="2:9" x14ac:dyDescent="0.2">
      <c r="B8" s="4"/>
      <c r="C8" s="5"/>
      <c r="D8" s="6" t="s">
        <v>3</v>
      </c>
      <c r="E8" s="6"/>
      <c r="F8" s="6" t="s">
        <v>5</v>
      </c>
      <c r="G8" s="7"/>
      <c r="H8" s="115"/>
    </row>
    <row r="9" spans="2:9" x14ac:dyDescent="0.2">
      <c r="B9" s="8">
        <v>1</v>
      </c>
      <c r="C9" s="116" t="s">
        <v>131</v>
      </c>
      <c r="D9" s="106"/>
      <c r="E9" s="105"/>
      <c r="F9" s="12"/>
      <c r="G9" s="12"/>
      <c r="H9" s="115"/>
    </row>
    <row r="10" spans="2:9" x14ac:dyDescent="0.2">
      <c r="B10" s="13"/>
      <c r="C10" s="135" t="s">
        <v>211</v>
      </c>
      <c r="D10" s="107" t="s">
        <v>128</v>
      </c>
      <c r="E10" s="41">
        <v>12</v>
      </c>
      <c r="F10" s="104">
        <f>304.17*2</f>
        <v>608.34</v>
      </c>
      <c r="G10" s="16">
        <f>E10*F10</f>
        <v>7300.08</v>
      </c>
      <c r="H10" s="115"/>
      <c r="I10" s="22"/>
    </row>
    <row r="11" spans="2:9" ht="17.25" customHeight="1" x14ac:dyDescent="0.2">
      <c r="B11" s="13"/>
      <c r="C11" s="135" t="s">
        <v>212</v>
      </c>
      <c r="D11" s="107" t="s">
        <v>128</v>
      </c>
      <c r="E11" s="41">
        <v>12</v>
      </c>
      <c r="F11" s="104">
        <f t="shared" ref="F11:F13" si="0">304.17*2</f>
        <v>608.34</v>
      </c>
      <c r="G11" s="16">
        <f t="shared" ref="G11:G28" si="1">+E11*F11</f>
        <v>7300.08</v>
      </c>
      <c r="H11" s="115"/>
    </row>
    <row r="12" spans="2:9" ht="34.5" x14ac:dyDescent="0.2">
      <c r="B12" s="13"/>
      <c r="C12" s="135" t="s">
        <v>213</v>
      </c>
      <c r="D12" s="107" t="s">
        <v>128</v>
      </c>
      <c r="E12" s="41">
        <v>12</v>
      </c>
      <c r="F12" s="104">
        <f t="shared" si="0"/>
        <v>608.34</v>
      </c>
      <c r="G12" s="16">
        <f t="shared" si="1"/>
        <v>7300.08</v>
      </c>
      <c r="H12" s="115"/>
      <c r="I12" s="19"/>
    </row>
    <row r="13" spans="2:9" ht="24" x14ac:dyDescent="0.25">
      <c r="B13" s="13"/>
      <c r="C13" s="135" t="s">
        <v>214</v>
      </c>
      <c r="D13" s="107" t="s">
        <v>128</v>
      </c>
      <c r="E13" s="41">
        <v>12</v>
      </c>
      <c r="F13" s="104">
        <f t="shared" si="0"/>
        <v>608.34</v>
      </c>
      <c r="G13" s="16">
        <f t="shared" si="1"/>
        <v>7300.08</v>
      </c>
      <c r="H13" s="115"/>
      <c r="I13"/>
    </row>
    <row r="14" spans="2:9" ht="9" customHeight="1" x14ac:dyDescent="0.25">
      <c r="B14" s="13"/>
      <c r="C14" s="135"/>
      <c r="D14" s="107"/>
      <c r="E14" s="41"/>
      <c r="F14" s="104"/>
      <c r="G14" s="16"/>
      <c r="H14" s="115"/>
      <c r="I14"/>
    </row>
    <row r="15" spans="2:9" ht="15" x14ac:dyDescent="0.25">
      <c r="B15" s="13"/>
      <c r="C15" s="145" t="s">
        <v>201</v>
      </c>
      <c r="D15" s="136"/>
      <c r="E15" s="41"/>
      <c r="F15" s="104"/>
      <c r="G15" s="16"/>
      <c r="H15" s="115"/>
      <c r="I15"/>
    </row>
    <row r="16" spans="2:9" ht="24" x14ac:dyDescent="0.25">
      <c r="B16" s="13"/>
      <c r="C16" s="135" t="s">
        <v>216</v>
      </c>
      <c r="D16" s="136" t="s">
        <v>128</v>
      </c>
      <c r="E16" s="41">
        <v>12</v>
      </c>
      <c r="F16" s="104">
        <f>304.17*8.5%</f>
        <v>25.854450000000003</v>
      </c>
      <c r="G16" s="16">
        <f>F16*E16</f>
        <v>310.25340000000006</v>
      </c>
      <c r="H16" s="115"/>
      <c r="I16"/>
    </row>
    <row r="17" spans="2:10" ht="15" x14ac:dyDescent="0.25">
      <c r="B17" s="13"/>
      <c r="C17" s="51" t="s">
        <v>217</v>
      </c>
      <c r="D17" s="136" t="s">
        <v>128</v>
      </c>
      <c r="E17" s="41">
        <v>12</v>
      </c>
      <c r="F17" s="104">
        <f>304.17*7.75%</f>
        <v>23.573175000000003</v>
      </c>
      <c r="G17" s="16">
        <f>F17*E17</f>
        <v>282.87810000000002</v>
      </c>
      <c r="H17" s="115"/>
      <c r="I17"/>
    </row>
    <row r="18" spans="2:10" ht="8.25" customHeight="1" x14ac:dyDescent="0.25">
      <c r="B18" s="13"/>
      <c r="C18" s="138"/>
      <c r="D18" s="136"/>
      <c r="E18" s="41"/>
      <c r="F18" s="104"/>
      <c r="G18" s="16"/>
      <c r="H18" s="115"/>
      <c r="I18"/>
    </row>
    <row r="19" spans="2:10" ht="15" x14ac:dyDescent="0.25">
      <c r="B19" s="13"/>
      <c r="C19" s="145" t="s">
        <v>204</v>
      </c>
      <c r="D19" s="136"/>
      <c r="E19" s="41"/>
      <c r="F19" s="104"/>
      <c r="G19" s="16"/>
      <c r="H19" s="115"/>
      <c r="I19"/>
    </row>
    <row r="20" spans="2:10" ht="15" x14ac:dyDescent="0.25">
      <c r="B20" s="13"/>
      <c r="C20" s="137" t="s">
        <v>205</v>
      </c>
      <c r="D20" s="136" t="s">
        <v>207</v>
      </c>
      <c r="E20" s="41">
        <v>8</v>
      </c>
      <c r="F20" s="104">
        <f>304.17*75%</f>
        <v>228.1275</v>
      </c>
      <c r="G20" s="16">
        <f>F20*E20+0.02</f>
        <v>1825.04</v>
      </c>
      <c r="H20" s="115"/>
      <c r="I20"/>
    </row>
    <row r="21" spans="2:10" ht="15" x14ac:dyDescent="0.25">
      <c r="B21" s="13"/>
      <c r="C21" s="137" t="s">
        <v>206</v>
      </c>
      <c r="D21" s="136" t="s">
        <v>207</v>
      </c>
      <c r="E21" s="41">
        <v>8</v>
      </c>
      <c r="F21" s="104">
        <v>304.17</v>
      </c>
      <c r="G21" s="16">
        <f t="shared" ref="G21" si="2">F21*E21</f>
        <v>2433.36</v>
      </c>
      <c r="H21" s="115"/>
      <c r="I21"/>
    </row>
    <row r="22" spans="2:10" ht="15" x14ac:dyDescent="0.25">
      <c r="B22" s="13"/>
      <c r="C22" s="135"/>
      <c r="D22" s="107"/>
      <c r="E22" s="41"/>
      <c r="F22" s="16"/>
      <c r="G22" s="16"/>
      <c r="H22" s="115"/>
      <c r="I22"/>
    </row>
    <row r="23" spans="2:10" ht="15" x14ac:dyDescent="0.25">
      <c r="B23" s="13"/>
      <c r="C23" s="145" t="s">
        <v>209</v>
      </c>
      <c r="D23" s="107"/>
      <c r="E23" s="41"/>
      <c r="F23" s="16"/>
      <c r="G23" s="16"/>
      <c r="H23" s="115"/>
      <c r="I23"/>
    </row>
    <row r="24" spans="2:10" x14ac:dyDescent="0.2">
      <c r="B24" s="13"/>
      <c r="C24" s="118" t="s">
        <v>215</v>
      </c>
      <c r="D24" s="107" t="s">
        <v>11</v>
      </c>
      <c r="E24" s="41">
        <v>1</v>
      </c>
      <c r="F24" s="16">
        <v>327.60000000000002</v>
      </c>
      <c r="G24" s="16">
        <f t="shared" si="1"/>
        <v>327.60000000000002</v>
      </c>
      <c r="H24" s="115"/>
    </row>
    <row r="25" spans="2:10" x14ac:dyDescent="0.2">
      <c r="B25" s="13"/>
      <c r="C25" s="118"/>
      <c r="D25" s="107"/>
      <c r="E25" s="41"/>
      <c r="F25" s="16"/>
      <c r="G25" s="16"/>
      <c r="H25" s="115"/>
    </row>
    <row r="26" spans="2:10" x14ac:dyDescent="0.2">
      <c r="B26" s="13"/>
      <c r="C26" s="191" t="s">
        <v>218</v>
      </c>
      <c r="D26" s="107"/>
      <c r="E26" s="41"/>
      <c r="F26" s="16"/>
      <c r="G26" s="16"/>
      <c r="H26" s="115"/>
    </row>
    <row r="27" spans="2:10" x14ac:dyDescent="0.2">
      <c r="B27" s="13"/>
      <c r="C27" s="117" t="s">
        <v>63</v>
      </c>
      <c r="D27" s="107" t="s">
        <v>11</v>
      </c>
      <c r="E27" s="41">
        <v>1</v>
      </c>
      <c r="F27" s="16">
        <v>400</v>
      </c>
      <c r="G27" s="16">
        <f t="shared" si="1"/>
        <v>400</v>
      </c>
      <c r="H27" s="115"/>
    </row>
    <row r="28" spans="2:10" ht="25.5" x14ac:dyDescent="0.2">
      <c r="B28" s="13"/>
      <c r="C28" s="118" t="s">
        <v>222</v>
      </c>
      <c r="D28" s="107" t="s">
        <v>11</v>
      </c>
      <c r="E28" s="41">
        <v>1</v>
      </c>
      <c r="F28" s="16">
        <v>500</v>
      </c>
      <c r="G28" s="16">
        <f t="shared" si="1"/>
        <v>500</v>
      </c>
      <c r="H28" s="115"/>
      <c r="J28" s="19"/>
    </row>
    <row r="29" spans="2:10" x14ac:dyDescent="0.2">
      <c r="B29" s="13"/>
      <c r="C29" s="119" t="s">
        <v>1</v>
      </c>
      <c r="D29" s="107"/>
      <c r="E29" s="41"/>
      <c r="F29" s="16"/>
      <c r="G29" s="17">
        <f>SUM(G10:G28)</f>
        <v>35279.451500000003</v>
      </c>
      <c r="H29" s="115"/>
    </row>
    <row r="30" spans="2:10" x14ac:dyDescent="0.2">
      <c r="B30" s="13"/>
      <c r="C30" s="119"/>
      <c r="D30" s="107"/>
      <c r="E30" s="41"/>
      <c r="F30" s="16"/>
      <c r="G30" s="17"/>
      <c r="H30" s="115"/>
    </row>
    <row r="31" spans="2:10" x14ac:dyDescent="0.2">
      <c r="B31" s="8">
        <v>2</v>
      </c>
      <c r="C31" s="119" t="s">
        <v>36</v>
      </c>
      <c r="D31" s="107"/>
      <c r="E31" s="41"/>
      <c r="F31" s="16"/>
      <c r="G31" s="16"/>
      <c r="H31" s="115"/>
    </row>
    <row r="32" spans="2:10" x14ac:dyDescent="0.2">
      <c r="B32" s="13"/>
      <c r="C32" s="117" t="s">
        <v>37</v>
      </c>
      <c r="D32" s="107" t="s">
        <v>11</v>
      </c>
      <c r="E32" s="41">
        <v>1</v>
      </c>
      <c r="F32" s="120">
        <v>200</v>
      </c>
      <c r="G32" s="16">
        <f t="shared" ref="G32:G36" si="3">+E32*F32</f>
        <v>200</v>
      </c>
      <c r="H32" s="115"/>
    </row>
    <row r="33" spans="2:8" x14ac:dyDescent="0.2">
      <c r="B33" s="13"/>
      <c r="C33" s="117" t="s">
        <v>148</v>
      </c>
      <c r="D33" s="107" t="s">
        <v>11</v>
      </c>
      <c r="E33" s="41">
        <v>1</v>
      </c>
      <c r="F33" s="120">
        <f>75*8</f>
        <v>600</v>
      </c>
      <c r="G33" s="16">
        <f t="shared" si="3"/>
        <v>600</v>
      </c>
      <c r="H33" s="115"/>
    </row>
    <row r="34" spans="2:8" x14ac:dyDescent="0.2">
      <c r="B34" s="13"/>
      <c r="C34" s="117" t="s">
        <v>146</v>
      </c>
      <c r="D34" s="107" t="s">
        <v>111</v>
      </c>
      <c r="E34" s="41">
        <v>1</v>
      </c>
      <c r="F34" s="120">
        <v>400</v>
      </c>
      <c r="G34" s="16">
        <f t="shared" si="3"/>
        <v>400</v>
      </c>
      <c r="H34" s="115"/>
    </row>
    <row r="35" spans="2:8" x14ac:dyDescent="0.2">
      <c r="B35" s="13"/>
      <c r="C35" s="117" t="s">
        <v>224</v>
      </c>
      <c r="D35" s="107" t="s">
        <v>22</v>
      </c>
      <c r="E35" s="41">
        <v>1</v>
      </c>
      <c r="F35" s="120">
        <v>350</v>
      </c>
      <c r="G35" s="16">
        <f t="shared" si="3"/>
        <v>350</v>
      </c>
      <c r="H35" s="115"/>
    </row>
    <row r="36" spans="2:8" x14ac:dyDescent="0.2">
      <c r="B36" s="13"/>
      <c r="C36" s="117" t="s">
        <v>147</v>
      </c>
      <c r="D36" s="107" t="s">
        <v>111</v>
      </c>
      <c r="E36" s="41">
        <v>1</v>
      </c>
      <c r="F36" s="120"/>
      <c r="G36" s="16">
        <f t="shared" si="3"/>
        <v>0</v>
      </c>
      <c r="H36" s="115"/>
    </row>
    <row r="37" spans="2:8" x14ac:dyDescent="0.2">
      <c r="B37" s="13"/>
      <c r="C37" s="119" t="s">
        <v>1</v>
      </c>
      <c r="D37" s="107"/>
      <c r="E37" s="41"/>
      <c r="F37" s="16"/>
      <c r="G37" s="17">
        <f>SUM(G32:G36)</f>
        <v>1550</v>
      </c>
      <c r="H37" s="115"/>
    </row>
    <row r="38" spans="2:8" x14ac:dyDescent="0.2">
      <c r="B38" s="13"/>
      <c r="C38" s="119"/>
      <c r="D38" s="107"/>
      <c r="E38" s="41"/>
      <c r="F38" s="16"/>
      <c r="G38" s="17"/>
      <c r="H38" s="115"/>
    </row>
    <row r="39" spans="2:8" x14ac:dyDescent="0.2">
      <c r="B39" s="8">
        <v>3</v>
      </c>
      <c r="C39" s="119" t="s">
        <v>39</v>
      </c>
      <c r="D39" s="107"/>
      <c r="E39" s="41"/>
      <c r="F39" s="16"/>
      <c r="G39" s="16"/>
      <c r="H39" s="115"/>
    </row>
    <row r="40" spans="2:8" x14ac:dyDescent="0.2">
      <c r="B40" s="13"/>
      <c r="C40" s="117" t="s">
        <v>40</v>
      </c>
      <c r="D40" s="107" t="s">
        <v>11</v>
      </c>
      <c r="E40" s="41">
        <v>1</v>
      </c>
      <c r="F40" s="120">
        <v>300</v>
      </c>
      <c r="G40" s="16">
        <f>+E40*F40</f>
        <v>300</v>
      </c>
      <c r="H40" s="115"/>
    </row>
    <row r="41" spans="2:8" x14ac:dyDescent="0.2">
      <c r="B41" s="13"/>
      <c r="C41" s="117" t="s">
        <v>12</v>
      </c>
      <c r="D41" s="107" t="s">
        <v>11</v>
      </c>
      <c r="E41" s="41">
        <v>1</v>
      </c>
      <c r="F41" s="120">
        <v>200</v>
      </c>
      <c r="G41" s="16">
        <f t="shared" ref="G41:G44" si="4">+E41*F41</f>
        <v>200</v>
      </c>
      <c r="H41" s="115"/>
    </row>
    <row r="42" spans="2:8" x14ac:dyDescent="0.2">
      <c r="B42" s="13"/>
      <c r="C42" s="117" t="s">
        <v>129</v>
      </c>
      <c r="D42" s="107" t="s">
        <v>223</v>
      </c>
      <c r="E42" s="41">
        <v>3</v>
      </c>
      <c r="F42" s="120">
        <v>120</v>
      </c>
      <c r="G42" s="16">
        <f t="shared" si="4"/>
        <v>360</v>
      </c>
      <c r="H42" s="115"/>
    </row>
    <row r="43" spans="2:8" x14ac:dyDescent="0.2">
      <c r="B43" s="13"/>
      <c r="C43" s="117" t="s">
        <v>51</v>
      </c>
      <c r="D43" s="107" t="s">
        <v>11</v>
      </c>
      <c r="E43" s="41">
        <v>1</v>
      </c>
      <c r="F43" s="120">
        <v>100</v>
      </c>
      <c r="G43" s="16">
        <f t="shared" si="4"/>
        <v>100</v>
      </c>
      <c r="H43" s="115"/>
    </row>
    <row r="44" spans="2:8" x14ac:dyDescent="0.2">
      <c r="B44" s="13"/>
      <c r="C44" s="117" t="s">
        <v>130</v>
      </c>
      <c r="D44" s="107" t="s">
        <v>11</v>
      </c>
      <c r="E44" s="41">
        <v>1</v>
      </c>
      <c r="F44" s="120">
        <v>400</v>
      </c>
      <c r="G44" s="16">
        <f t="shared" si="4"/>
        <v>400</v>
      </c>
      <c r="H44" s="115"/>
    </row>
    <row r="45" spans="2:8" x14ac:dyDescent="0.2">
      <c r="B45" s="13"/>
      <c r="C45" s="119" t="s">
        <v>1</v>
      </c>
      <c r="D45" s="107"/>
      <c r="E45" s="41"/>
      <c r="F45" s="16"/>
      <c r="G45" s="17">
        <f>SUM(G40:G44)</f>
        <v>1360</v>
      </c>
      <c r="H45" s="115"/>
    </row>
    <row r="46" spans="2:8" x14ac:dyDescent="0.2">
      <c r="B46" s="13"/>
      <c r="C46" s="119"/>
      <c r="D46" s="107"/>
      <c r="E46" s="41"/>
      <c r="F46" s="16"/>
      <c r="G46" s="17"/>
      <c r="H46" s="115"/>
    </row>
    <row r="47" spans="2:8" x14ac:dyDescent="0.2">
      <c r="B47" s="8">
        <v>4</v>
      </c>
      <c r="C47" s="119" t="s">
        <v>125</v>
      </c>
      <c r="D47" s="107"/>
      <c r="E47" s="41"/>
      <c r="F47" s="16"/>
      <c r="G47" s="17"/>
      <c r="H47" s="115"/>
    </row>
    <row r="48" spans="2:8" x14ac:dyDescent="0.2">
      <c r="B48" s="13"/>
      <c r="C48" s="117" t="s">
        <v>113</v>
      </c>
      <c r="D48" s="107" t="s">
        <v>11</v>
      </c>
      <c r="E48" s="41">
        <v>1</v>
      </c>
      <c r="F48" s="16"/>
      <c r="G48" s="16">
        <v>8.19</v>
      </c>
      <c r="H48" s="115"/>
    </row>
    <row r="49" spans="2:13" x14ac:dyDescent="0.2">
      <c r="B49" s="13"/>
      <c r="C49" s="121" t="s">
        <v>1</v>
      </c>
      <c r="D49" s="108"/>
      <c r="E49" s="41"/>
      <c r="F49" s="109"/>
      <c r="G49" s="17">
        <f>G48</f>
        <v>8.19</v>
      </c>
      <c r="H49" s="115"/>
    </row>
    <row r="50" spans="2:13" x14ac:dyDescent="0.2">
      <c r="B50" s="343" t="s">
        <v>10</v>
      </c>
      <c r="C50" s="344"/>
      <c r="D50" s="344"/>
      <c r="E50" s="344"/>
      <c r="F50" s="345"/>
      <c r="G50" s="18">
        <f>+G29+G37+G45+G49</f>
        <v>38197.641500000005</v>
      </c>
      <c r="H50" s="122"/>
      <c r="I50" s="123"/>
      <c r="K50" s="22"/>
      <c r="L50" s="22"/>
      <c r="M50" s="19"/>
    </row>
    <row r="55" spans="2:13" x14ac:dyDescent="0.2">
      <c r="K55" s="207"/>
      <c r="L55" s="235"/>
    </row>
    <row r="56" spans="2:13" x14ac:dyDescent="0.2">
      <c r="K56" s="207"/>
      <c r="L56" s="235"/>
    </row>
    <row r="57" spans="2:13" x14ac:dyDescent="0.2">
      <c r="K57" s="207"/>
      <c r="L57" s="235"/>
    </row>
    <row r="58" spans="2:13" x14ac:dyDescent="0.2">
      <c r="K58" s="207"/>
      <c r="L58" s="235"/>
    </row>
  </sheetData>
  <mergeCells count="5">
    <mergeCell ref="B50:F50"/>
    <mergeCell ref="B2:G2"/>
    <mergeCell ref="B4:G4"/>
    <mergeCell ref="B5:G5"/>
    <mergeCell ref="B6:G6"/>
  </mergeCells>
  <pageMargins left="0.23622047244094491" right="0.23622047244094491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topLeftCell="A13" zoomScale="145" zoomScaleNormal="145" workbookViewId="0">
      <selection activeCell="H9" sqref="H9:H11"/>
    </sheetView>
  </sheetViews>
  <sheetFormatPr baseColWidth="10" defaultRowHeight="12.75" x14ac:dyDescent="0.2"/>
  <cols>
    <col min="1" max="1" width="1.140625" style="207" customWidth="1"/>
    <col min="2" max="2" width="11.42578125" style="207"/>
    <col min="3" max="3" width="35.28515625" style="207" customWidth="1"/>
    <col min="4" max="4" width="14.140625" style="207" bestFit="1" customWidth="1"/>
    <col min="5" max="5" width="11.42578125" style="207"/>
    <col min="6" max="6" width="14.42578125" style="207" customWidth="1"/>
    <col min="7" max="7" width="16" style="207" customWidth="1"/>
    <col min="8" max="8" width="11.42578125" style="207"/>
    <col min="9" max="9" width="13.7109375" style="207" customWidth="1"/>
    <col min="10" max="11" width="11.42578125" style="207"/>
    <col min="12" max="12" width="28.42578125" style="207" customWidth="1"/>
    <col min="13" max="16384" width="11.42578125" style="207"/>
  </cols>
  <sheetData>
    <row r="1" spans="2:12" x14ac:dyDescent="0.2">
      <c r="B1" s="356" t="s">
        <v>225</v>
      </c>
      <c r="C1" s="356"/>
      <c r="D1" s="356"/>
      <c r="E1" s="356"/>
      <c r="F1" s="356"/>
      <c r="G1" s="356"/>
    </row>
    <row r="2" spans="2:12" x14ac:dyDescent="0.2">
      <c r="B2" s="217"/>
      <c r="C2" s="218"/>
      <c r="D2" s="218"/>
      <c r="E2" s="218"/>
      <c r="F2" s="218"/>
      <c r="G2" s="218"/>
    </row>
    <row r="3" spans="2:12" x14ac:dyDescent="0.2">
      <c r="B3" s="330" t="s">
        <v>6</v>
      </c>
      <c r="C3" s="331"/>
      <c r="D3" s="331"/>
      <c r="E3" s="331"/>
      <c r="F3" s="331"/>
      <c r="G3" s="332"/>
    </row>
    <row r="4" spans="2:12" x14ac:dyDescent="0.2">
      <c r="B4" s="333" t="s">
        <v>17</v>
      </c>
      <c r="C4" s="334"/>
      <c r="D4" s="334"/>
      <c r="E4" s="334"/>
      <c r="F4" s="334"/>
      <c r="G4" s="335"/>
    </row>
    <row r="5" spans="2:12" x14ac:dyDescent="0.2">
      <c r="B5" s="336"/>
      <c r="C5" s="337"/>
      <c r="D5" s="337"/>
      <c r="E5" s="337"/>
      <c r="F5" s="337"/>
      <c r="G5" s="338"/>
    </row>
    <row r="6" spans="2:12" ht="20.100000000000001" customHeight="1" x14ac:dyDescent="0.2">
      <c r="B6" s="219" t="s">
        <v>8</v>
      </c>
      <c r="C6" s="220" t="s">
        <v>2</v>
      </c>
      <c r="D6" s="221" t="s">
        <v>9</v>
      </c>
      <c r="E6" s="221" t="s">
        <v>0</v>
      </c>
      <c r="F6" s="221" t="s">
        <v>4</v>
      </c>
      <c r="G6" s="219" t="s">
        <v>1</v>
      </c>
    </row>
    <row r="7" spans="2:12" ht="20.100000000000001" customHeight="1" x14ac:dyDescent="0.2">
      <c r="B7" s="222"/>
      <c r="C7" s="223"/>
      <c r="D7" s="224" t="s">
        <v>3</v>
      </c>
      <c r="E7" s="224"/>
      <c r="F7" s="224" t="s">
        <v>5</v>
      </c>
      <c r="G7" s="225"/>
    </row>
    <row r="8" spans="2:12" ht="24" customHeight="1" x14ac:dyDescent="0.2">
      <c r="B8" s="206">
        <v>1</v>
      </c>
      <c r="C8" s="226" t="s">
        <v>35</v>
      </c>
      <c r="D8" s="227"/>
      <c r="E8" s="228"/>
      <c r="F8" s="229"/>
      <c r="G8" s="230"/>
    </row>
    <row r="9" spans="2:12" ht="25.5" x14ac:dyDescent="0.2">
      <c r="B9" s="68"/>
      <c r="C9" s="180" t="s">
        <v>190</v>
      </c>
      <c r="D9" s="231" t="s">
        <v>128</v>
      </c>
      <c r="E9" s="68">
        <v>10</v>
      </c>
      <c r="F9" s="72">
        <f>222.22*4</f>
        <v>888.88</v>
      </c>
      <c r="G9" s="71">
        <f t="shared" ref="G9:G11" si="0">+E9*F9</f>
        <v>8888.7999999999993</v>
      </c>
    </row>
    <row r="10" spans="2:12" ht="38.25" x14ac:dyDescent="0.2">
      <c r="B10" s="68"/>
      <c r="C10" s="180" t="s">
        <v>191</v>
      </c>
      <c r="D10" s="231" t="s">
        <v>128</v>
      </c>
      <c r="E10" s="68">
        <v>10</v>
      </c>
      <c r="F10" s="72">
        <v>1200</v>
      </c>
      <c r="G10" s="71">
        <f t="shared" si="0"/>
        <v>12000</v>
      </c>
      <c r="L10" s="233"/>
    </row>
    <row r="11" spans="2:12" ht="25.5" x14ac:dyDescent="0.2">
      <c r="B11" s="68"/>
      <c r="C11" s="180" t="s">
        <v>192</v>
      </c>
      <c r="D11" s="231" t="s">
        <v>128</v>
      </c>
      <c r="E11" s="68">
        <v>12</v>
      </c>
      <c r="F11" s="72">
        <v>690</v>
      </c>
      <c r="G11" s="71">
        <f t="shared" si="0"/>
        <v>8280</v>
      </c>
      <c r="L11" s="233"/>
    </row>
    <row r="12" spans="2:12" x14ac:dyDescent="0.2">
      <c r="B12" s="68"/>
      <c r="C12" s="180"/>
      <c r="D12" s="231"/>
      <c r="E12" s="68"/>
      <c r="F12" s="72"/>
      <c r="G12" s="71"/>
      <c r="L12" s="233"/>
    </row>
    <row r="13" spans="2:12" x14ac:dyDescent="0.2">
      <c r="B13" s="206">
        <v>2</v>
      </c>
      <c r="C13" s="240" t="s">
        <v>125</v>
      </c>
      <c r="D13" s="231"/>
      <c r="E13" s="68"/>
      <c r="F13" s="72"/>
      <c r="G13" s="71"/>
      <c r="L13" s="233"/>
    </row>
    <row r="14" spans="2:12" x14ac:dyDescent="0.2">
      <c r="B14" s="68"/>
      <c r="C14" s="238" t="s">
        <v>113</v>
      </c>
      <c r="D14" s="231" t="s">
        <v>11</v>
      </c>
      <c r="E14" s="68">
        <v>1</v>
      </c>
      <c r="F14" s="72">
        <f>2.54+5.65</f>
        <v>8.1900000000000013</v>
      </c>
      <c r="G14" s="71">
        <f t="shared" ref="G14" si="1">+E14*F14</f>
        <v>8.1900000000000013</v>
      </c>
      <c r="L14" s="233"/>
    </row>
    <row r="15" spans="2:12" ht="20.100000000000001" customHeight="1" x14ac:dyDescent="0.2">
      <c r="B15" s="68"/>
      <c r="C15" s="226" t="s">
        <v>1</v>
      </c>
      <c r="D15" s="231"/>
      <c r="E15" s="68"/>
      <c r="F15" s="72"/>
      <c r="G15" s="234">
        <f>SUM(G9:G11)+G14</f>
        <v>29176.989999999998</v>
      </c>
      <c r="L15" s="233"/>
    </row>
    <row r="16" spans="2:12" ht="20.100000000000001" customHeight="1" x14ac:dyDescent="0.2">
      <c r="B16" s="339" t="s">
        <v>10</v>
      </c>
      <c r="C16" s="340"/>
      <c r="D16" s="340"/>
      <c r="E16" s="340"/>
      <c r="F16" s="341"/>
      <c r="G16" s="236">
        <f>+G15</f>
        <v>29176.989999999998</v>
      </c>
    </row>
    <row r="20" spans="3:3" x14ac:dyDescent="0.2">
      <c r="C20" s="207" t="s">
        <v>193</v>
      </c>
    </row>
  </sheetData>
  <mergeCells count="5">
    <mergeCell ref="B3:G3"/>
    <mergeCell ref="B4:G4"/>
    <mergeCell ref="B5:G5"/>
    <mergeCell ref="B16:F16"/>
    <mergeCell ref="B1:G1"/>
  </mergeCells>
  <pageMargins left="0.25" right="0.28999999999999998" top="0.3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G5" sqref="G5:L25"/>
    </sheetView>
  </sheetViews>
  <sheetFormatPr baseColWidth="10" defaultRowHeight="15" x14ac:dyDescent="0.25"/>
  <cols>
    <col min="1" max="1" width="10" style="57" customWidth="1"/>
    <col min="2" max="2" width="39.85546875" style="57" customWidth="1"/>
    <col min="3" max="6" width="12.7109375" style="57" customWidth="1"/>
    <col min="7" max="7" width="11.42578125" style="57"/>
    <col min="8" max="8" width="14.5703125" style="57" customWidth="1"/>
    <col min="9" max="16384" width="11.42578125" style="57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8.5" customHeight="1" x14ac:dyDescent="0.25">
      <c r="A2" s="357" t="s">
        <v>256</v>
      </c>
      <c r="B2" s="357"/>
      <c r="C2" s="357"/>
      <c r="D2" s="357"/>
      <c r="E2" s="357"/>
      <c r="F2" s="357"/>
      <c r="G2" s="244"/>
      <c r="H2" s="1"/>
      <c r="I2" s="1"/>
      <c r="J2" s="1"/>
      <c r="K2" s="1"/>
      <c r="L2" s="1"/>
      <c r="M2" s="1"/>
    </row>
    <row r="3" spans="1:13" x14ac:dyDescent="0.25">
      <c r="A3" s="242"/>
      <c r="B3" s="243"/>
      <c r="C3" s="243"/>
      <c r="D3" s="243"/>
      <c r="E3" s="243"/>
      <c r="F3" s="243"/>
      <c r="G3" s="244"/>
      <c r="H3" s="1"/>
      <c r="I3" s="1"/>
      <c r="J3" s="1"/>
      <c r="K3" s="1"/>
      <c r="L3" s="1"/>
      <c r="M3" s="1"/>
    </row>
    <row r="4" spans="1:13" x14ac:dyDescent="0.25">
      <c r="A4" s="358" t="s">
        <v>6</v>
      </c>
      <c r="B4" s="359"/>
      <c r="C4" s="359"/>
      <c r="D4" s="359"/>
      <c r="E4" s="359"/>
      <c r="F4" s="360"/>
      <c r="G4" s="244"/>
      <c r="H4" s="1"/>
      <c r="I4" s="1"/>
      <c r="J4" s="1"/>
      <c r="K4" s="1"/>
      <c r="L4" s="1"/>
      <c r="M4" s="1"/>
    </row>
    <row r="5" spans="1:13" x14ac:dyDescent="0.25">
      <c r="A5" s="361" t="s">
        <v>17</v>
      </c>
      <c r="B5" s="362"/>
      <c r="C5" s="362"/>
      <c r="D5" s="362"/>
      <c r="E5" s="362"/>
      <c r="F5" s="363"/>
      <c r="G5" s="244"/>
      <c r="H5" s="1"/>
      <c r="I5" s="1"/>
      <c r="J5" s="1"/>
      <c r="K5" s="1"/>
      <c r="L5" s="1"/>
      <c r="M5" s="1"/>
    </row>
    <row r="6" spans="1:13" x14ac:dyDescent="0.25">
      <c r="A6" s="364" t="s">
        <v>7</v>
      </c>
      <c r="B6" s="365"/>
      <c r="C6" s="365"/>
      <c r="D6" s="365"/>
      <c r="E6" s="365"/>
      <c r="F6" s="366"/>
      <c r="G6" s="244"/>
      <c r="H6" s="1"/>
      <c r="I6" s="1"/>
      <c r="J6" s="1"/>
      <c r="K6" s="1"/>
      <c r="L6" s="1"/>
      <c r="M6" s="1"/>
    </row>
    <row r="7" spans="1:13" x14ac:dyDescent="0.25">
      <c r="A7" s="84" t="s">
        <v>8</v>
      </c>
      <c r="B7" s="190" t="s">
        <v>2</v>
      </c>
      <c r="C7" s="189" t="s">
        <v>9</v>
      </c>
      <c r="D7" s="189" t="s">
        <v>0</v>
      </c>
      <c r="E7" s="189" t="s">
        <v>4</v>
      </c>
      <c r="F7" s="84" t="s">
        <v>1</v>
      </c>
      <c r="G7" s="244"/>
      <c r="H7" s="1"/>
      <c r="I7" s="1"/>
      <c r="J7" s="1"/>
      <c r="K7" s="1"/>
      <c r="L7" s="1"/>
      <c r="M7" s="1"/>
    </row>
    <row r="8" spans="1:13" x14ac:dyDescent="0.25">
      <c r="A8" s="87"/>
      <c r="B8" s="88"/>
      <c r="C8" s="89" t="s">
        <v>3</v>
      </c>
      <c r="D8" s="89"/>
      <c r="E8" s="89" t="s">
        <v>5</v>
      </c>
      <c r="F8" s="90"/>
      <c r="G8" s="244"/>
      <c r="H8" s="1"/>
      <c r="I8" s="1"/>
      <c r="J8" s="1"/>
      <c r="K8" s="1"/>
      <c r="L8" s="1"/>
      <c r="M8" s="1"/>
    </row>
    <row r="9" spans="1:13" ht="19.5" customHeight="1" x14ac:dyDescent="0.25">
      <c r="A9" s="98">
        <v>1</v>
      </c>
      <c r="B9" s="110" t="s">
        <v>131</v>
      </c>
      <c r="C9" s="175"/>
      <c r="D9" s="245"/>
      <c r="E9" s="94"/>
      <c r="F9" s="94"/>
      <c r="G9" s="244"/>
      <c r="H9" s="1"/>
      <c r="I9" s="1"/>
      <c r="J9" s="1"/>
      <c r="K9" s="1"/>
      <c r="L9" s="1"/>
      <c r="M9" s="1"/>
    </row>
    <row r="10" spans="1:13" ht="25.5" customHeight="1" x14ac:dyDescent="0.25">
      <c r="A10" s="63"/>
      <c r="B10" s="241" t="s">
        <v>252</v>
      </c>
      <c r="C10" s="96" t="s">
        <v>128</v>
      </c>
      <c r="D10" s="172">
        <v>12</v>
      </c>
      <c r="E10" s="78">
        <v>300</v>
      </c>
      <c r="F10" s="66">
        <f>D10*E10</f>
        <v>3600</v>
      </c>
      <c r="G10" s="244"/>
      <c r="H10" s="246"/>
      <c r="I10" s="1"/>
      <c r="J10" s="1"/>
      <c r="K10" s="1"/>
      <c r="L10" s="1"/>
      <c r="M10" s="1"/>
    </row>
    <row r="11" spans="1:13" ht="24" customHeight="1" x14ac:dyDescent="0.25">
      <c r="A11" s="63"/>
      <c r="B11" s="241" t="s">
        <v>253</v>
      </c>
      <c r="C11" s="96" t="s">
        <v>128</v>
      </c>
      <c r="D11" s="172">
        <v>12</v>
      </c>
      <c r="E11" s="78">
        <v>200</v>
      </c>
      <c r="F11" s="66">
        <f>D11*E11</f>
        <v>2400</v>
      </c>
      <c r="G11" s="244"/>
      <c r="H11" s="1"/>
      <c r="I11" s="1"/>
      <c r="J11" s="1"/>
      <c r="K11" s="1"/>
      <c r="L11" s="1"/>
      <c r="M11" s="1"/>
    </row>
    <row r="12" spans="1:13" x14ac:dyDescent="0.25">
      <c r="A12" s="63"/>
      <c r="B12" s="169" t="s">
        <v>1</v>
      </c>
      <c r="C12" s="96"/>
      <c r="D12" s="172"/>
      <c r="E12" s="66"/>
      <c r="F12" s="75">
        <f>SUM(F10:F11)</f>
        <v>6000</v>
      </c>
      <c r="G12" s="244"/>
      <c r="H12" s="1"/>
      <c r="I12" s="1"/>
      <c r="J12" s="1"/>
      <c r="K12" s="1"/>
      <c r="L12" s="1"/>
      <c r="M12" s="1"/>
    </row>
    <row r="13" spans="1:13" x14ac:dyDescent="0.25">
      <c r="A13" s="63"/>
      <c r="B13" s="169"/>
      <c r="C13" s="96"/>
      <c r="D13" s="172"/>
      <c r="E13" s="66"/>
      <c r="F13" s="75"/>
      <c r="G13" s="244"/>
      <c r="H13" s="1"/>
      <c r="I13" s="1"/>
      <c r="J13" s="1"/>
      <c r="K13" s="1"/>
      <c r="L13" s="1"/>
      <c r="M13" s="1"/>
    </row>
    <row r="14" spans="1:13" x14ac:dyDescent="0.25">
      <c r="A14" s="98">
        <v>2</v>
      </c>
      <c r="B14" s="169" t="s">
        <v>251</v>
      </c>
      <c r="C14" s="96"/>
      <c r="D14" s="172"/>
      <c r="E14" s="66"/>
      <c r="F14" s="66"/>
      <c r="G14" s="244"/>
      <c r="H14" s="1"/>
      <c r="I14" s="1"/>
      <c r="J14" s="1"/>
      <c r="K14" s="1"/>
      <c r="L14" s="1"/>
      <c r="M14" s="1"/>
    </row>
    <row r="15" spans="1:13" x14ac:dyDescent="0.25">
      <c r="A15" s="63"/>
      <c r="B15" s="155" t="s">
        <v>254</v>
      </c>
      <c r="C15" s="96" t="s">
        <v>11</v>
      </c>
      <c r="D15" s="172">
        <v>1</v>
      </c>
      <c r="E15" s="81">
        <v>800</v>
      </c>
      <c r="F15" s="66">
        <f>+D15*E15</f>
        <v>800</v>
      </c>
      <c r="G15" s="244"/>
      <c r="H15" s="1"/>
      <c r="I15" s="1"/>
      <c r="J15" s="1"/>
      <c r="K15" s="1"/>
      <c r="L15" s="1"/>
      <c r="M15" s="1"/>
    </row>
    <row r="16" spans="1:13" x14ac:dyDescent="0.25">
      <c r="A16" s="63"/>
      <c r="B16" s="155" t="s">
        <v>255</v>
      </c>
      <c r="C16" s="96" t="s">
        <v>11</v>
      </c>
      <c r="D16" s="172">
        <v>1</v>
      </c>
      <c r="E16" s="81">
        <v>76.81</v>
      </c>
      <c r="F16" s="66">
        <f t="shared" ref="F16" si="0">+D16*E16</f>
        <v>76.81</v>
      </c>
      <c r="G16" s="244"/>
      <c r="H16" s="1"/>
      <c r="I16" s="1"/>
      <c r="J16" s="1"/>
      <c r="K16" s="1"/>
      <c r="L16" s="1"/>
      <c r="M16" s="1"/>
    </row>
    <row r="17" spans="1:13" x14ac:dyDescent="0.25">
      <c r="A17" s="63"/>
      <c r="B17" s="169" t="s">
        <v>1</v>
      </c>
      <c r="C17" s="96"/>
      <c r="D17" s="172"/>
      <c r="E17" s="66"/>
      <c r="F17" s="75">
        <f>SUM(F15:F16)</f>
        <v>876.81</v>
      </c>
      <c r="G17" s="244"/>
      <c r="H17" s="1"/>
      <c r="I17" s="1"/>
      <c r="J17" s="1"/>
      <c r="K17" s="1"/>
      <c r="L17" s="1"/>
      <c r="M17" s="1"/>
    </row>
    <row r="18" spans="1:13" x14ac:dyDescent="0.25">
      <c r="A18" s="63"/>
      <c r="B18" s="169"/>
      <c r="C18" s="96"/>
      <c r="D18" s="172"/>
      <c r="E18" s="66"/>
      <c r="F18" s="75"/>
      <c r="G18" s="244"/>
      <c r="H18" s="1"/>
      <c r="I18" s="1"/>
      <c r="J18" s="1"/>
      <c r="K18" s="1"/>
      <c r="L18" s="1"/>
      <c r="M18" s="1"/>
    </row>
    <row r="19" spans="1:13" x14ac:dyDescent="0.25">
      <c r="A19" s="98">
        <v>3</v>
      </c>
      <c r="B19" s="169" t="s">
        <v>125</v>
      </c>
      <c r="C19" s="96"/>
      <c r="D19" s="172"/>
      <c r="E19" s="66"/>
      <c r="F19" s="75"/>
      <c r="G19" s="244"/>
      <c r="H19" s="1"/>
      <c r="I19" s="1"/>
      <c r="J19" s="1"/>
      <c r="K19" s="1"/>
      <c r="L19" s="1"/>
      <c r="M19" s="1"/>
    </row>
    <row r="20" spans="1:13" x14ac:dyDescent="0.25">
      <c r="A20" s="63"/>
      <c r="B20" s="155" t="s">
        <v>113</v>
      </c>
      <c r="C20" s="96" t="s">
        <v>11</v>
      </c>
      <c r="D20" s="172">
        <v>1</v>
      </c>
      <c r="E20" s="66"/>
      <c r="F20" s="66">
        <v>8.19</v>
      </c>
      <c r="G20" s="244"/>
      <c r="H20" s="1"/>
      <c r="I20" s="1"/>
      <c r="J20" s="1"/>
      <c r="K20" s="1"/>
      <c r="L20" s="1"/>
      <c r="M20" s="1"/>
    </row>
    <row r="21" spans="1:13" x14ac:dyDescent="0.25">
      <c r="A21" s="63"/>
      <c r="B21" s="176" t="s">
        <v>1</v>
      </c>
      <c r="C21" s="173"/>
      <c r="D21" s="172"/>
      <c r="E21" s="82"/>
      <c r="F21" s="75">
        <f>F20</f>
        <v>8.19</v>
      </c>
      <c r="G21" s="244"/>
      <c r="H21" s="1"/>
      <c r="I21" s="1"/>
      <c r="J21" s="1"/>
      <c r="K21" s="1"/>
      <c r="L21" s="1"/>
      <c r="M21" s="1"/>
    </row>
    <row r="22" spans="1:13" x14ac:dyDescent="0.25">
      <c r="A22" s="367" t="s">
        <v>10</v>
      </c>
      <c r="B22" s="368"/>
      <c r="C22" s="368"/>
      <c r="D22" s="368"/>
      <c r="E22" s="369"/>
      <c r="F22" s="101">
        <f>+F12+F17+F21</f>
        <v>6884.9999999999991</v>
      </c>
      <c r="G22" s="247"/>
      <c r="H22" s="248"/>
      <c r="I22" s="1"/>
      <c r="J22" s="246"/>
      <c r="K22" s="246"/>
      <c r="L22" s="210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246"/>
      <c r="H25" s="210"/>
      <c r="I25" s="1"/>
      <c r="J25" s="1"/>
      <c r="K25" s="1"/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5">
    <mergeCell ref="A2:F2"/>
    <mergeCell ref="A4:F4"/>
    <mergeCell ref="A5:F5"/>
    <mergeCell ref="A6:F6"/>
    <mergeCell ref="A22:E22"/>
  </mergeCells>
  <pageMargins left="0.45" right="0.35433070866141736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B21" sqref="B21"/>
    </sheetView>
  </sheetViews>
  <sheetFormatPr baseColWidth="10" defaultRowHeight="15" x14ac:dyDescent="0.25"/>
  <cols>
    <col min="1" max="1" width="11.42578125" style="57" customWidth="1"/>
    <col min="2" max="2" width="39.85546875" style="57" customWidth="1"/>
    <col min="3" max="6" width="12.7109375" style="57" customWidth="1"/>
    <col min="7" max="7" width="11.42578125" style="57"/>
    <col min="8" max="8" width="14.5703125" style="57" customWidth="1"/>
    <col min="9" max="16384" width="11.42578125" style="57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8.5" customHeight="1" x14ac:dyDescent="0.25">
      <c r="A2" s="357" t="s">
        <v>259</v>
      </c>
      <c r="B2" s="357"/>
      <c r="C2" s="357"/>
      <c r="D2" s="357"/>
      <c r="E2" s="357"/>
      <c r="F2" s="357"/>
      <c r="G2" s="244"/>
      <c r="H2" s="1"/>
      <c r="I2" s="1"/>
      <c r="J2" s="1"/>
      <c r="K2" s="1"/>
      <c r="L2" s="1"/>
      <c r="M2" s="1"/>
    </row>
    <row r="3" spans="1:13" x14ac:dyDescent="0.25">
      <c r="A3" s="242"/>
      <c r="B3" s="243"/>
      <c r="C3" s="243"/>
      <c r="D3" s="243"/>
      <c r="E3" s="243"/>
      <c r="F3" s="243"/>
      <c r="G3" s="244"/>
      <c r="H3" s="1"/>
      <c r="I3" s="1"/>
      <c r="J3" s="1"/>
      <c r="K3" s="1"/>
      <c r="L3" s="1"/>
      <c r="M3" s="1"/>
    </row>
    <row r="4" spans="1:13" x14ac:dyDescent="0.25">
      <c r="A4" s="358" t="s">
        <v>6</v>
      </c>
      <c r="B4" s="359"/>
      <c r="C4" s="359"/>
      <c r="D4" s="359"/>
      <c r="E4" s="359"/>
      <c r="F4" s="360"/>
      <c r="G4" s="244"/>
      <c r="H4" s="1"/>
      <c r="I4" s="1"/>
      <c r="J4" s="1"/>
      <c r="K4" s="1"/>
      <c r="L4" s="1"/>
      <c r="M4" s="1"/>
    </row>
    <row r="5" spans="1:13" x14ac:dyDescent="0.25">
      <c r="A5" s="361" t="s">
        <v>17</v>
      </c>
      <c r="B5" s="362"/>
      <c r="C5" s="362"/>
      <c r="D5" s="362"/>
      <c r="E5" s="362"/>
      <c r="F5" s="363"/>
      <c r="G5" s="244"/>
      <c r="H5" s="1"/>
      <c r="I5" s="1"/>
      <c r="J5" s="1"/>
      <c r="K5" s="1"/>
      <c r="L5" s="1"/>
      <c r="M5" s="1"/>
    </row>
    <row r="6" spans="1:13" x14ac:dyDescent="0.25">
      <c r="A6" s="364" t="s">
        <v>7</v>
      </c>
      <c r="B6" s="365"/>
      <c r="C6" s="365"/>
      <c r="D6" s="365"/>
      <c r="E6" s="365"/>
      <c r="F6" s="366"/>
      <c r="G6" s="244"/>
      <c r="H6" s="1"/>
      <c r="I6" s="1"/>
      <c r="J6" s="1"/>
      <c r="K6" s="1"/>
      <c r="L6" s="1"/>
      <c r="M6" s="1"/>
    </row>
    <row r="7" spans="1:13" x14ac:dyDescent="0.25">
      <c r="A7" s="84" t="s">
        <v>8</v>
      </c>
      <c r="B7" s="190" t="s">
        <v>2</v>
      </c>
      <c r="C7" s="189" t="s">
        <v>9</v>
      </c>
      <c r="D7" s="189" t="s">
        <v>0</v>
      </c>
      <c r="E7" s="189" t="s">
        <v>4</v>
      </c>
      <c r="F7" s="84" t="s">
        <v>1</v>
      </c>
      <c r="G7" s="244"/>
      <c r="H7" s="1"/>
      <c r="I7" s="1"/>
      <c r="J7" s="1"/>
      <c r="K7" s="1"/>
      <c r="L7" s="1"/>
      <c r="M7" s="1"/>
    </row>
    <row r="8" spans="1:13" x14ac:dyDescent="0.25">
      <c r="A8" s="87"/>
      <c r="B8" s="88"/>
      <c r="C8" s="89" t="s">
        <v>3</v>
      </c>
      <c r="D8" s="89"/>
      <c r="E8" s="89" t="s">
        <v>5</v>
      </c>
      <c r="F8" s="90"/>
      <c r="G8" s="244"/>
      <c r="H8" s="1"/>
      <c r="I8" s="1"/>
      <c r="J8" s="1"/>
      <c r="K8" s="1"/>
      <c r="L8" s="1"/>
      <c r="M8" s="1"/>
    </row>
    <row r="9" spans="1:13" x14ac:dyDescent="0.25">
      <c r="A9" s="98">
        <v>2</v>
      </c>
      <c r="B9" s="169" t="s">
        <v>251</v>
      </c>
      <c r="C9" s="96"/>
      <c r="D9" s="172"/>
      <c r="E9" s="66"/>
      <c r="F9" s="66"/>
      <c r="G9" s="244"/>
      <c r="H9" s="1"/>
      <c r="I9" s="1"/>
      <c r="J9" s="1"/>
      <c r="K9" s="1"/>
      <c r="L9" s="1"/>
      <c r="M9" s="1"/>
    </row>
    <row r="10" spans="1:13" x14ac:dyDescent="0.25">
      <c r="A10" s="63"/>
      <c r="B10" s="155" t="s">
        <v>254</v>
      </c>
      <c r="C10" s="96" t="s">
        <v>11</v>
      </c>
      <c r="D10" s="172">
        <v>1</v>
      </c>
      <c r="E10" s="81">
        <v>997.46</v>
      </c>
      <c r="F10" s="66">
        <f>+D10*E10</f>
        <v>997.46</v>
      </c>
      <c r="G10" s="244"/>
      <c r="H10" s="1"/>
      <c r="I10" s="1"/>
      <c r="J10" s="1"/>
      <c r="K10" s="1"/>
      <c r="L10" s="1"/>
      <c r="M10" s="1"/>
    </row>
    <row r="11" spans="1:13" x14ac:dyDescent="0.25">
      <c r="A11" s="63"/>
      <c r="B11" s="155"/>
      <c r="C11" s="96"/>
      <c r="D11" s="172">
        <v>1</v>
      </c>
      <c r="E11" s="81"/>
      <c r="F11" s="66"/>
      <c r="G11" s="244"/>
      <c r="H11" s="1"/>
      <c r="I11" s="1"/>
      <c r="J11" s="1"/>
      <c r="K11" s="1"/>
      <c r="L11" s="1"/>
      <c r="M11" s="1"/>
    </row>
    <row r="12" spans="1:13" x14ac:dyDescent="0.25">
      <c r="A12" s="63"/>
      <c r="B12" s="169" t="s">
        <v>1</v>
      </c>
      <c r="C12" s="96"/>
      <c r="D12" s="172"/>
      <c r="E12" s="66"/>
      <c r="F12" s="75">
        <f>SUM(F10:F11)</f>
        <v>997.46</v>
      </c>
      <c r="G12" s="244"/>
      <c r="H12" s="1"/>
      <c r="I12" s="1"/>
      <c r="J12" s="1"/>
      <c r="K12" s="1"/>
      <c r="L12" s="1"/>
      <c r="M12" s="1"/>
    </row>
    <row r="13" spans="1:13" x14ac:dyDescent="0.25">
      <c r="A13" s="63"/>
      <c r="B13" s="169"/>
      <c r="C13" s="96"/>
      <c r="D13" s="172"/>
      <c r="E13" s="66"/>
      <c r="F13" s="75"/>
      <c r="G13" s="244"/>
      <c r="H13" s="1"/>
      <c r="I13" s="1"/>
      <c r="J13" s="1"/>
      <c r="K13" s="1"/>
      <c r="L13" s="1"/>
      <c r="M13" s="1"/>
    </row>
    <row r="14" spans="1:13" x14ac:dyDescent="0.25">
      <c r="A14" s="98">
        <v>3</v>
      </c>
      <c r="B14" s="169" t="s">
        <v>125</v>
      </c>
      <c r="C14" s="96"/>
      <c r="D14" s="172"/>
      <c r="E14" s="66"/>
      <c r="F14" s="75"/>
      <c r="G14" s="244"/>
      <c r="H14" s="1"/>
      <c r="I14" s="1"/>
      <c r="J14" s="1"/>
      <c r="K14" s="1"/>
      <c r="L14" s="1"/>
      <c r="M14" s="1"/>
    </row>
    <row r="15" spans="1:13" x14ac:dyDescent="0.25">
      <c r="A15" s="63"/>
      <c r="B15" s="155" t="s">
        <v>113</v>
      </c>
      <c r="C15" s="96" t="s">
        <v>11</v>
      </c>
      <c r="D15" s="172">
        <v>1</v>
      </c>
      <c r="E15" s="66">
        <v>2.54</v>
      </c>
      <c r="F15" s="66">
        <f>E15*D15</f>
        <v>2.54</v>
      </c>
      <c r="G15" s="244"/>
      <c r="H15" s="1"/>
      <c r="I15" s="1"/>
      <c r="J15" s="1"/>
      <c r="K15" s="1"/>
      <c r="L15" s="1"/>
      <c r="M15" s="1"/>
    </row>
    <row r="16" spans="1:13" x14ac:dyDescent="0.25">
      <c r="A16" s="63"/>
      <c r="B16" s="176" t="s">
        <v>1</v>
      </c>
      <c r="C16" s="173"/>
      <c r="D16" s="172"/>
      <c r="E16" s="82"/>
      <c r="F16" s="75">
        <f>F15</f>
        <v>2.54</v>
      </c>
      <c r="G16" s="244"/>
      <c r="H16" s="1"/>
      <c r="I16" s="1"/>
      <c r="J16" s="1"/>
      <c r="K16" s="1"/>
      <c r="L16" s="1"/>
      <c r="M16" s="1"/>
    </row>
    <row r="17" spans="1:13" x14ac:dyDescent="0.25">
      <c r="A17" s="367" t="s">
        <v>10</v>
      </c>
      <c r="B17" s="368"/>
      <c r="C17" s="368"/>
      <c r="D17" s="368"/>
      <c r="E17" s="369"/>
      <c r="F17" s="101">
        <f>F16+F12</f>
        <v>1000</v>
      </c>
      <c r="G17" s="247"/>
      <c r="H17" s="248"/>
      <c r="I17" s="1"/>
      <c r="J17" s="246"/>
      <c r="K17" s="246"/>
      <c r="L17" s="210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246"/>
      <c r="H20" s="210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5">
    <mergeCell ref="A2:F2"/>
    <mergeCell ref="A4:F4"/>
    <mergeCell ref="A5:F5"/>
    <mergeCell ref="A6:F6"/>
    <mergeCell ref="A17:E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2" workbookViewId="0">
      <selection activeCell="B48" sqref="B48"/>
    </sheetView>
  </sheetViews>
  <sheetFormatPr baseColWidth="10" defaultRowHeight="15" x14ac:dyDescent="0.25"/>
  <cols>
    <col min="1" max="1" width="11.42578125" style="57" customWidth="1"/>
    <col min="2" max="2" width="39.85546875" style="57" customWidth="1"/>
    <col min="3" max="6" width="12.7109375" style="57" customWidth="1"/>
    <col min="7" max="7" width="11.42578125" style="57"/>
    <col min="8" max="8" width="14.5703125" style="57" customWidth="1"/>
    <col min="9" max="16384" width="11.42578125" style="57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8.5" customHeight="1" x14ac:dyDescent="0.25">
      <c r="A2" s="357" t="s">
        <v>327</v>
      </c>
      <c r="B2" s="357"/>
      <c r="C2" s="357"/>
      <c r="D2" s="357"/>
      <c r="E2" s="357"/>
      <c r="F2" s="357"/>
      <c r="G2" s="244"/>
      <c r="H2" s="1"/>
      <c r="I2" s="1"/>
      <c r="J2" s="1"/>
      <c r="K2" s="1"/>
      <c r="L2" s="1"/>
      <c r="M2" s="1"/>
    </row>
    <row r="3" spans="1:13" x14ac:dyDescent="0.25">
      <c r="A3" s="242"/>
      <c r="B3" s="243"/>
      <c r="C3" s="243"/>
      <c r="D3" s="243"/>
      <c r="E3" s="243"/>
      <c r="F3" s="243"/>
      <c r="G3" s="244"/>
      <c r="H3" s="1"/>
      <c r="I3" s="1"/>
      <c r="J3" s="1"/>
      <c r="K3" s="1"/>
      <c r="L3" s="1"/>
      <c r="M3" s="1"/>
    </row>
    <row r="4" spans="1:13" x14ac:dyDescent="0.25">
      <c r="A4" s="358" t="s">
        <v>6</v>
      </c>
      <c r="B4" s="359"/>
      <c r="C4" s="359"/>
      <c r="D4" s="359"/>
      <c r="E4" s="359"/>
      <c r="F4" s="360"/>
      <c r="G4" s="244"/>
      <c r="H4" s="1"/>
      <c r="I4" s="1"/>
      <c r="J4" s="1"/>
      <c r="K4" s="1"/>
      <c r="L4" s="1"/>
      <c r="M4" s="1"/>
    </row>
    <row r="5" spans="1:13" x14ac:dyDescent="0.25">
      <c r="A5" s="361" t="s">
        <v>17</v>
      </c>
      <c r="B5" s="362"/>
      <c r="C5" s="362"/>
      <c r="D5" s="362"/>
      <c r="E5" s="362"/>
      <c r="F5" s="363"/>
      <c r="G5" s="244"/>
      <c r="H5" s="1"/>
      <c r="I5" s="1"/>
      <c r="J5" s="1"/>
      <c r="K5" s="1"/>
      <c r="L5" s="1"/>
      <c r="M5" s="1"/>
    </row>
    <row r="6" spans="1:13" x14ac:dyDescent="0.25">
      <c r="A6" s="364" t="s">
        <v>7</v>
      </c>
      <c r="B6" s="365"/>
      <c r="C6" s="365"/>
      <c r="D6" s="365"/>
      <c r="E6" s="365"/>
      <c r="F6" s="366"/>
      <c r="G6" s="244"/>
      <c r="H6" s="1"/>
      <c r="I6" s="1"/>
      <c r="J6" s="1"/>
      <c r="K6" s="1"/>
      <c r="L6" s="1"/>
      <c r="M6" s="1"/>
    </row>
    <row r="7" spans="1:13" x14ac:dyDescent="0.25">
      <c r="A7" s="84" t="s">
        <v>8</v>
      </c>
      <c r="B7" s="190" t="s">
        <v>2</v>
      </c>
      <c r="C7" s="189" t="s">
        <v>9</v>
      </c>
      <c r="D7" s="189" t="s">
        <v>0</v>
      </c>
      <c r="E7" s="189" t="s">
        <v>4</v>
      </c>
      <c r="F7" s="84" t="s">
        <v>1</v>
      </c>
      <c r="G7" s="244"/>
      <c r="H7" s="1"/>
      <c r="I7" s="1"/>
      <c r="J7" s="1"/>
      <c r="K7" s="1"/>
      <c r="L7" s="1"/>
      <c r="M7" s="1"/>
    </row>
    <row r="8" spans="1:13" x14ac:dyDescent="0.25">
      <c r="A8" s="87"/>
      <c r="B8" s="88"/>
      <c r="C8" s="89" t="s">
        <v>3</v>
      </c>
      <c r="D8" s="89"/>
      <c r="E8" s="89" t="s">
        <v>5</v>
      </c>
      <c r="F8" s="90"/>
      <c r="G8" s="244"/>
      <c r="H8" s="1"/>
      <c r="I8" s="1"/>
      <c r="J8" s="1"/>
      <c r="K8" s="1"/>
      <c r="L8" s="1"/>
      <c r="M8" s="1"/>
    </row>
    <row r="9" spans="1:13" ht="19.5" customHeight="1" x14ac:dyDescent="0.25">
      <c r="A9" s="98">
        <v>1</v>
      </c>
      <c r="B9" s="110" t="s">
        <v>131</v>
      </c>
      <c r="C9" s="175"/>
      <c r="D9" s="245"/>
      <c r="E9" s="94"/>
      <c r="F9" s="94"/>
      <c r="G9" s="244"/>
      <c r="H9" s="1"/>
      <c r="I9" s="1"/>
      <c r="J9" s="1"/>
      <c r="K9" s="1"/>
      <c r="L9" s="1"/>
      <c r="M9" s="1"/>
    </row>
    <row r="10" spans="1:13" ht="20.25" customHeight="1" x14ac:dyDescent="0.25">
      <c r="A10" s="63"/>
      <c r="B10" s="241" t="s">
        <v>258</v>
      </c>
      <c r="C10" s="96" t="s">
        <v>128</v>
      </c>
      <c r="D10" s="172">
        <v>12</v>
      </c>
      <c r="E10" s="78">
        <v>304.17</v>
      </c>
      <c r="F10" s="66">
        <f>D10*E10</f>
        <v>3650.04</v>
      </c>
      <c r="G10" s="244"/>
      <c r="H10" s="246"/>
      <c r="I10" s="1"/>
      <c r="J10" s="1"/>
      <c r="K10" s="1"/>
      <c r="L10" s="1"/>
      <c r="M10" s="1"/>
    </row>
    <row r="11" spans="1:13" ht="15.75" customHeight="1" x14ac:dyDescent="0.25">
      <c r="A11" s="98" t="s">
        <v>321</v>
      </c>
      <c r="B11" s="241" t="s">
        <v>308</v>
      </c>
      <c r="C11" s="96" t="s">
        <v>11</v>
      </c>
      <c r="D11" s="172">
        <v>1</v>
      </c>
      <c r="E11" s="78">
        <v>410</v>
      </c>
      <c r="F11" s="66">
        <f>D11*E11</f>
        <v>410</v>
      </c>
      <c r="G11" s="244"/>
      <c r="H11" s="1"/>
      <c r="I11" s="1"/>
      <c r="J11" s="1"/>
      <c r="K11" s="1"/>
      <c r="L11" s="1"/>
      <c r="M11" s="1"/>
    </row>
    <row r="12" spans="1:13" x14ac:dyDescent="0.25">
      <c r="A12" s="63"/>
      <c r="B12" s="169" t="s">
        <v>1</v>
      </c>
      <c r="C12" s="96"/>
      <c r="D12" s="172"/>
      <c r="E12" s="66"/>
      <c r="F12" s="75">
        <f>SUM(F10:F11)</f>
        <v>4060.04</v>
      </c>
      <c r="G12" s="244"/>
      <c r="H12" s="1"/>
      <c r="I12" s="1"/>
      <c r="J12" s="1"/>
      <c r="K12" s="1"/>
      <c r="L12" s="1"/>
      <c r="M12" s="1"/>
    </row>
    <row r="13" spans="1:13" x14ac:dyDescent="0.25">
      <c r="A13" s="63"/>
      <c r="B13" s="169"/>
      <c r="C13" s="96"/>
      <c r="D13" s="172"/>
      <c r="E13" s="66"/>
      <c r="F13" s="75"/>
      <c r="G13" s="244"/>
      <c r="H13" s="1"/>
      <c r="I13" s="1"/>
      <c r="J13" s="1"/>
      <c r="K13" s="1"/>
      <c r="L13" s="1"/>
      <c r="M13" s="1"/>
    </row>
    <row r="14" spans="1:13" x14ac:dyDescent="0.25">
      <c r="A14" s="98">
        <v>2</v>
      </c>
      <c r="B14" s="169" t="s">
        <v>251</v>
      </c>
      <c r="C14" s="96"/>
      <c r="D14" s="172"/>
      <c r="E14" s="66"/>
      <c r="F14" s="66"/>
      <c r="G14" s="244"/>
      <c r="H14" s="1"/>
      <c r="I14" s="1"/>
      <c r="J14" s="1"/>
      <c r="K14" s="1"/>
      <c r="L14" s="1"/>
      <c r="M14" s="1"/>
    </row>
    <row r="15" spans="1:13" x14ac:dyDescent="0.25">
      <c r="A15" s="98" t="s">
        <v>321</v>
      </c>
      <c r="B15" s="155" t="s">
        <v>313</v>
      </c>
      <c r="C15" s="96" t="s">
        <v>11</v>
      </c>
      <c r="D15" s="172">
        <v>1</v>
      </c>
      <c r="E15" s="66">
        <f>2.5*20*(9)</f>
        <v>450</v>
      </c>
      <c r="F15" s="66">
        <f t="shared" ref="F15:F24" si="0">D15*E15</f>
        <v>450</v>
      </c>
      <c r="G15" s="244"/>
      <c r="H15" s="1"/>
      <c r="I15" s="1"/>
      <c r="J15" s="1"/>
      <c r="K15" s="1"/>
      <c r="L15" s="1"/>
      <c r="M15" s="1"/>
    </row>
    <row r="16" spans="1:13" ht="26.25" x14ac:dyDescent="0.25">
      <c r="A16" s="98" t="s">
        <v>321</v>
      </c>
      <c r="B16" s="266" t="s">
        <v>314</v>
      </c>
      <c r="C16" s="96" t="s">
        <v>11</v>
      </c>
      <c r="D16" s="172">
        <v>1</v>
      </c>
      <c r="E16" s="66">
        <v>31.5</v>
      </c>
      <c r="F16" s="66">
        <f t="shared" si="0"/>
        <v>31.5</v>
      </c>
      <c r="G16" s="244"/>
      <c r="H16" s="1"/>
      <c r="I16" s="1"/>
      <c r="J16" s="1"/>
      <c r="K16" s="1"/>
      <c r="L16" s="1"/>
      <c r="M16" s="1"/>
    </row>
    <row r="17" spans="1:13" ht="26.25" x14ac:dyDescent="0.25">
      <c r="A17" s="98" t="s">
        <v>321</v>
      </c>
      <c r="B17" s="266" t="s">
        <v>315</v>
      </c>
      <c r="C17" s="96" t="s">
        <v>11</v>
      </c>
      <c r="D17" s="172">
        <v>1</v>
      </c>
      <c r="E17" s="81">
        <v>150</v>
      </c>
      <c r="F17" s="66">
        <f t="shared" si="0"/>
        <v>150</v>
      </c>
      <c r="G17" s="244"/>
      <c r="H17" s="1"/>
      <c r="I17" s="1"/>
      <c r="J17" s="1"/>
      <c r="K17" s="1"/>
      <c r="L17" s="1"/>
      <c r="M17" s="1"/>
    </row>
    <row r="18" spans="1:13" x14ac:dyDescent="0.25">
      <c r="A18" s="98" t="s">
        <v>321</v>
      </c>
      <c r="B18" s="266" t="s">
        <v>319</v>
      </c>
      <c r="C18" s="96" t="s">
        <v>11</v>
      </c>
      <c r="D18" s="172">
        <v>1</v>
      </c>
      <c r="E18" s="81">
        <v>66</v>
      </c>
      <c r="F18" s="66">
        <f t="shared" si="0"/>
        <v>66</v>
      </c>
      <c r="G18" s="244"/>
      <c r="H18" s="1"/>
      <c r="I18" s="1"/>
      <c r="J18" s="1"/>
      <c r="K18" s="1"/>
      <c r="L18" s="1"/>
      <c r="M18" s="1"/>
    </row>
    <row r="19" spans="1:13" x14ac:dyDescent="0.25">
      <c r="A19" s="98" t="s">
        <v>321</v>
      </c>
      <c r="B19" s="266" t="s">
        <v>78</v>
      </c>
      <c r="C19" s="96" t="s">
        <v>11</v>
      </c>
      <c r="D19" s="172">
        <v>1</v>
      </c>
      <c r="E19" s="81">
        <v>90</v>
      </c>
      <c r="F19" s="66">
        <f t="shared" si="0"/>
        <v>90</v>
      </c>
      <c r="G19" s="244"/>
      <c r="H19" s="1"/>
      <c r="I19" s="1"/>
      <c r="J19" s="1"/>
      <c r="K19" s="1"/>
      <c r="L19" s="1"/>
      <c r="M19" s="1"/>
    </row>
    <row r="20" spans="1:13" x14ac:dyDescent="0.25">
      <c r="A20" s="98" t="s">
        <v>321</v>
      </c>
      <c r="B20" s="266" t="s">
        <v>318</v>
      </c>
      <c r="C20" s="96" t="s">
        <v>11</v>
      </c>
      <c r="D20" s="172">
        <v>1</v>
      </c>
      <c r="E20" s="81">
        <v>325</v>
      </c>
      <c r="F20" s="66">
        <f t="shared" si="0"/>
        <v>325</v>
      </c>
      <c r="G20" s="244"/>
      <c r="H20" s="1"/>
      <c r="I20" s="1"/>
      <c r="J20" s="1"/>
      <c r="K20" s="1"/>
      <c r="L20" s="1"/>
      <c r="M20" s="1"/>
    </row>
    <row r="21" spans="1:13" x14ac:dyDescent="0.25">
      <c r="A21" s="98" t="s">
        <v>321</v>
      </c>
      <c r="B21" s="266" t="s">
        <v>271</v>
      </c>
      <c r="C21" s="96" t="s">
        <v>11</v>
      </c>
      <c r="D21" s="172">
        <v>1</v>
      </c>
      <c r="E21" s="81">
        <v>175</v>
      </c>
      <c r="F21" s="66">
        <f t="shared" si="0"/>
        <v>175</v>
      </c>
      <c r="G21" s="244"/>
      <c r="H21" s="1"/>
      <c r="I21" s="1"/>
      <c r="J21" s="1"/>
      <c r="K21" s="1"/>
      <c r="L21" s="1"/>
      <c r="M21" s="1"/>
    </row>
    <row r="22" spans="1:13" x14ac:dyDescent="0.25">
      <c r="A22" s="98" t="s">
        <v>321</v>
      </c>
      <c r="B22" s="155" t="s">
        <v>309</v>
      </c>
      <c r="C22" s="96" t="s">
        <v>11</v>
      </c>
      <c r="D22" s="172">
        <v>1</v>
      </c>
      <c r="E22" s="81">
        <f>75+110</f>
        <v>185</v>
      </c>
      <c r="F22" s="66">
        <f t="shared" si="0"/>
        <v>185</v>
      </c>
      <c r="G22" s="244"/>
      <c r="H22" s="1"/>
      <c r="I22" s="1"/>
      <c r="J22" s="1"/>
      <c r="K22" s="1"/>
      <c r="L22" s="1"/>
      <c r="M22" s="1"/>
    </row>
    <row r="23" spans="1:13" x14ac:dyDescent="0.25">
      <c r="A23" s="98" t="s">
        <v>321</v>
      </c>
      <c r="B23" s="155" t="s">
        <v>310</v>
      </c>
      <c r="C23" s="96" t="s">
        <v>11</v>
      </c>
      <c r="D23" s="172">
        <v>1</v>
      </c>
      <c r="E23" s="81">
        <v>75</v>
      </c>
      <c r="F23" s="66">
        <f t="shared" si="0"/>
        <v>75</v>
      </c>
      <c r="G23" s="244"/>
      <c r="H23" s="1"/>
      <c r="I23" s="1"/>
      <c r="J23" s="1"/>
      <c r="K23" s="1"/>
      <c r="L23" s="1"/>
      <c r="M23" s="1"/>
    </row>
    <row r="24" spans="1:13" x14ac:dyDescent="0.25">
      <c r="A24" s="98" t="s">
        <v>321</v>
      </c>
      <c r="B24" s="155" t="s">
        <v>311</v>
      </c>
      <c r="C24" s="96" t="s">
        <v>111</v>
      </c>
      <c r="D24" s="172">
        <v>5</v>
      </c>
      <c r="E24" s="81">
        <v>20</v>
      </c>
      <c r="F24" s="66">
        <f t="shared" si="0"/>
        <v>100</v>
      </c>
      <c r="G24" s="244"/>
      <c r="H24" s="1"/>
      <c r="I24" s="1"/>
      <c r="J24" s="1"/>
      <c r="K24" s="1"/>
      <c r="L24" s="1"/>
      <c r="M24" s="1"/>
    </row>
    <row r="25" spans="1:13" x14ac:dyDescent="0.25">
      <c r="A25" s="98" t="s">
        <v>321</v>
      </c>
      <c r="B25" s="155" t="s">
        <v>312</v>
      </c>
      <c r="C25" s="96" t="s">
        <v>128</v>
      </c>
      <c r="D25" s="172">
        <v>25</v>
      </c>
      <c r="E25" s="81">
        <v>12</v>
      </c>
      <c r="F25" s="66">
        <f>D25*E25</f>
        <v>300</v>
      </c>
      <c r="G25" s="244"/>
      <c r="H25" s="1"/>
      <c r="I25" s="1"/>
      <c r="J25" s="1"/>
      <c r="K25" s="1"/>
      <c r="L25" s="1"/>
      <c r="M25" s="1"/>
    </row>
    <row r="26" spans="1:13" x14ac:dyDescent="0.25">
      <c r="A26" s="98" t="s">
        <v>321</v>
      </c>
      <c r="B26" s="155" t="s">
        <v>316</v>
      </c>
      <c r="C26" s="96" t="s">
        <v>317</v>
      </c>
      <c r="D26" s="172">
        <v>2</v>
      </c>
      <c r="E26" s="81">
        <v>44</v>
      </c>
      <c r="F26" s="66">
        <f>D26*E26</f>
        <v>88</v>
      </c>
      <c r="G26" s="244"/>
      <c r="H26" s="1"/>
      <c r="I26" s="1"/>
      <c r="J26" s="1"/>
      <c r="K26" s="1"/>
      <c r="L26" s="1"/>
      <c r="M26" s="1"/>
    </row>
    <row r="27" spans="1:13" x14ac:dyDescent="0.25">
      <c r="A27" s="98" t="s">
        <v>321</v>
      </c>
      <c r="B27" s="155" t="s">
        <v>320</v>
      </c>
      <c r="C27" s="96" t="s">
        <v>111</v>
      </c>
      <c r="D27" s="172">
        <v>1</v>
      </c>
      <c r="E27" s="81">
        <v>150</v>
      </c>
      <c r="F27" s="66">
        <f t="shared" ref="F27:F31" si="1">D27*E27</f>
        <v>150</v>
      </c>
      <c r="G27" s="244"/>
      <c r="H27" s="1"/>
      <c r="I27" s="1"/>
      <c r="J27" s="1"/>
      <c r="K27" s="1"/>
      <c r="L27" s="1"/>
      <c r="M27" s="1"/>
    </row>
    <row r="28" spans="1:13" x14ac:dyDescent="0.25">
      <c r="A28" s="98" t="s">
        <v>321</v>
      </c>
      <c r="B28" s="155" t="s">
        <v>322</v>
      </c>
      <c r="C28" s="96" t="s">
        <v>11</v>
      </c>
      <c r="D28" s="172">
        <v>1</v>
      </c>
      <c r="E28" s="81">
        <v>110</v>
      </c>
      <c r="F28" s="66">
        <f t="shared" ref="F28" si="2">D28*E28</f>
        <v>110</v>
      </c>
      <c r="G28" s="244"/>
      <c r="H28" s="1"/>
      <c r="I28" s="1"/>
      <c r="J28" s="1"/>
      <c r="K28" s="1"/>
      <c r="L28" s="1"/>
      <c r="M28" s="1"/>
    </row>
    <row r="29" spans="1:13" x14ac:dyDescent="0.25">
      <c r="A29" s="98" t="s">
        <v>321</v>
      </c>
      <c r="B29" s="155" t="s">
        <v>323</v>
      </c>
      <c r="C29" s="96" t="s">
        <v>11</v>
      </c>
      <c r="D29" s="172">
        <v>1</v>
      </c>
      <c r="E29" s="81">
        <f>686.69-88</f>
        <v>598.69000000000005</v>
      </c>
      <c r="F29" s="66">
        <f t="shared" si="1"/>
        <v>598.69000000000005</v>
      </c>
      <c r="G29" s="244"/>
      <c r="H29" s="1"/>
      <c r="I29" s="1"/>
      <c r="J29" s="1"/>
      <c r="K29" s="1"/>
      <c r="L29" s="1"/>
      <c r="M29" s="1"/>
    </row>
    <row r="30" spans="1:13" x14ac:dyDescent="0.25">
      <c r="A30" s="98" t="s">
        <v>325</v>
      </c>
      <c r="B30" s="267" t="s">
        <v>326</v>
      </c>
      <c r="C30" s="96" t="s">
        <v>11</v>
      </c>
      <c r="D30" s="172">
        <v>1</v>
      </c>
      <c r="E30" s="81">
        <v>2400</v>
      </c>
      <c r="F30" s="66">
        <f t="shared" si="1"/>
        <v>2400</v>
      </c>
      <c r="G30" s="244"/>
      <c r="H30" s="1"/>
      <c r="I30" s="1"/>
      <c r="J30" s="1"/>
      <c r="K30" s="1"/>
      <c r="L30" s="1"/>
      <c r="M30" s="1"/>
    </row>
    <row r="31" spans="1:13" x14ac:dyDescent="0.25">
      <c r="A31" s="98" t="s">
        <v>325</v>
      </c>
      <c r="B31" s="267" t="s">
        <v>324</v>
      </c>
      <c r="C31" s="96" t="s">
        <v>11</v>
      </c>
      <c r="D31" s="172">
        <v>1</v>
      </c>
      <c r="E31" s="81">
        <v>637.58000000000004</v>
      </c>
      <c r="F31" s="66">
        <f t="shared" si="1"/>
        <v>637.58000000000004</v>
      </c>
      <c r="G31" s="244"/>
      <c r="H31" s="1"/>
      <c r="I31" s="1"/>
      <c r="J31" s="1"/>
      <c r="K31" s="1"/>
      <c r="L31" s="1"/>
      <c r="M31" s="1"/>
    </row>
    <row r="32" spans="1:13" x14ac:dyDescent="0.25">
      <c r="A32" s="63"/>
      <c r="B32" s="169" t="s">
        <v>1</v>
      </c>
      <c r="C32" s="96"/>
      <c r="D32" s="172"/>
      <c r="E32" s="66"/>
      <c r="F32" s="75">
        <f>SUM(F15:F31)</f>
        <v>5931.77</v>
      </c>
      <c r="G32" s="244"/>
      <c r="H32" s="1"/>
      <c r="I32" s="1"/>
      <c r="J32" s="1"/>
      <c r="K32" s="1"/>
      <c r="L32" s="1"/>
      <c r="M32" s="1"/>
    </row>
    <row r="33" spans="1:13" x14ac:dyDescent="0.25">
      <c r="A33" s="63"/>
      <c r="B33" s="169"/>
      <c r="C33" s="96"/>
      <c r="D33" s="172"/>
      <c r="E33" s="66"/>
      <c r="F33" s="75"/>
      <c r="G33" s="244"/>
      <c r="H33" s="1"/>
      <c r="I33" s="1"/>
      <c r="J33" s="1"/>
      <c r="K33" s="1"/>
      <c r="L33" s="1"/>
      <c r="M33" s="1"/>
    </row>
    <row r="34" spans="1:13" x14ac:dyDescent="0.25">
      <c r="A34" s="98">
        <v>3</v>
      </c>
      <c r="B34" s="169" t="s">
        <v>125</v>
      </c>
      <c r="C34" s="96"/>
      <c r="D34" s="172"/>
      <c r="E34" s="66"/>
      <c r="F34" s="75"/>
      <c r="G34" s="244"/>
      <c r="H34" s="1"/>
      <c r="I34" s="1"/>
      <c r="J34" s="1"/>
      <c r="K34" s="1"/>
      <c r="L34" s="1"/>
      <c r="M34" s="1"/>
    </row>
    <row r="35" spans="1:13" x14ac:dyDescent="0.25">
      <c r="A35" s="63"/>
      <c r="B35" s="155" t="s">
        <v>113</v>
      </c>
      <c r="C35" s="96" t="s">
        <v>11</v>
      </c>
      <c r="D35" s="172">
        <v>1</v>
      </c>
      <c r="E35" s="66"/>
      <c r="F35" s="66">
        <v>8.19</v>
      </c>
      <c r="G35" s="244"/>
      <c r="H35" s="1"/>
      <c r="I35" s="1"/>
      <c r="J35" s="1"/>
      <c r="K35" s="1"/>
      <c r="L35" s="1"/>
      <c r="M35" s="1"/>
    </row>
    <row r="36" spans="1:13" x14ac:dyDescent="0.25">
      <c r="A36" s="63"/>
      <c r="B36" s="176" t="s">
        <v>1</v>
      </c>
      <c r="C36" s="173"/>
      <c r="D36" s="172"/>
      <c r="E36" s="82"/>
      <c r="F36" s="75">
        <f>F35</f>
        <v>8.19</v>
      </c>
      <c r="G36" s="244"/>
      <c r="H36" s="1"/>
      <c r="I36" s="1"/>
      <c r="J36" s="1"/>
      <c r="K36" s="1"/>
      <c r="L36" s="1"/>
      <c r="M36" s="1"/>
    </row>
    <row r="37" spans="1:13" x14ac:dyDescent="0.25">
      <c r="A37" s="367" t="s">
        <v>10</v>
      </c>
      <c r="B37" s="368"/>
      <c r="C37" s="368"/>
      <c r="D37" s="368"/>
      <c r="E37" s="369"/>
      <c r="F37" s="101">
        <f>+F12+F32+F36</f>
        <v>10000.000000000002</v>
      </c>
      <c r="G37" s="247"/>
      <c r="H37" s="248"/>
      <c r="I37" s="1"/>
      <c r="J37" s="246"/>
      <c r="K37" s="246"/>
      <c r="L37" s="210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210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246"/>
      <c r="H40" s="210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mergeCells count="5">
    <mergeCell ref="A2:F2"/>
    <mergeCell ref="A4:F4"/>
    <mergeCell ref="A5:F5"/>
    <mergeCell ref="A6:F6"/>
    <mergeCell ref="A37:E37"/>
  </mergeCells>
  <pageMargins left="0.27559055118110237" right="0.31496062992125984" top="0.74803149606299213" bottom="0.74803149606299213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topLeftCell="A46" zoomScale="115" zoomScaleNormal="115" workbookViewId="0">
      <selection activeCell="G66" sqref="G66:G67"/>
    </sheetView>
  </sheetViews>
  <sheetFormatPr baseColWidth="10" defaultRowHeight="12.75" x14ac:dyDescent="0.2"/>
  <cols>
    <col min="1" max="1" width="2.85546875" style="1" customWidth="1"/>
    <col min="2" max="2" width="11.5703125" style="1" bestFit="1" customWidth="1"/>
    <col min="3" max="3" width="34.42578125" style="1" customWidth="1"/>
    <col min="4" max="4" width="11.5703125" style="1" bestFit="1" customWidth="1"/>
    <col min="5" max="5" width="11.42578125" style="1"/>
    <col min="6" max="6" width="14.85546875" style="1" customWidth="1"/>
    <col min="7" max="7" width="15" style="1" customWidth="1"/>
    <col min="8" max="8" width="16.140625" style="1" bestFit="1" customWidth="1"/>
    <col min="9" max="16384" width="11.42578125" style="1"/>
  </cols>
  <sheetData>
    <row r="2" spans="2:7" x14ac:dyDescent="0.2">
      <c r="B2" s="157" t="s">
        <v>18</v>
      </c>
      <c r="C2" s="157" t="s">
        <v>299</v>
      </c>
    </row>
    <row r="3" spans="2:7" x14ac:dyDescent="0.2">
      <c r="B3" s="370" t="s">
        <v>6</v>
      </c>
      <c r="C3" s="371"/>
      <c r="D3" s="371"/>
      <c r="E3" s="371"/>
      <c r="F3" s="371"/>
      <c r="G3" s="372"/>
    </row>
    <row r="4" spans="2:7" x14ac:dyDescent="0.2">
      <c r="B4" s="373" t="s">
        <v>17</v>
      </c>
      <c r="C4" s="374"/>
      <c r="D4" s="374"/>
      <c r="E4" s="374"/>
      <c r="F4" s="374"/>
      <c r="G4" s="375"/>
    </row>
    <row r="5" spans="2:7" x14ac:dyDescent="0.2">
      <c r="B5" s="376" t="s">
        <v>65</v>
      </c>
      <c r="C5" s="377"/>
      <c r="D5" s="377"/>
      <c r="E5" s="377"/>
      <c r="F5" s="377"/>
      <c r="G5" s="378"/>
    </row>
    <row r="6" spans="2:7" x14ac:dyDescent="0.2">
      <c r="B6" s="58" t="s">
        <v>41</v>
      </c>
      <c r="C6" s="271" t="s">
        <v>2</v>
      </c>
      <c r="D6" s="270" t="s">
        <v>0</v>
      </c>
      <c r="E6" s="301" t="s">
        <v>42</v>
      </c>
      <c r="F6" s="270" t="s">
        <v>4</v>
      </c>
      <c r="G6" s="58" t="s">
        <v>1</v>
      </c>
    </row>
    <row r="7" spans="2:7" x14ac:dyDescent="0.2">
      <c r="B7" s="59"/>
      <c r="C7" s="60"/>
      <c r="D7" s="153"/>
      <c r="E7" s="153" t="s">
        <v>3</v>
      </c>
      <c r="F7" s="153" t="s">
        <v>5</v>
      </c>
      <c r="G7" s="154"/>
    </row>
    <row r="8" spans="2:7" x14ac:dyDescent="0.2">
      <c r="B8" s="98" t="s">
        <v>43</v>
      </c>
      <c r="C8" s="62" t="s">
        <v>66</v>
      </c>
      <c r="D8" s="92"/>
      <c r="E8" s="302"/>
      <c r="F8" s="93"/>
      <c r="G8" s="94"/>
    </row>
    <row r="9" spans="2:7" x14ac:dyDescent="0.2">
      <c r="B9" s="63"/>
      <c r="C9" s="73" t="s">
        <v>150</v>
      </c>
      <c r="D9" s="63">
        <v>1</v>
      </c>
      <c r="E9" s="64" t="s">
        <v>14</v>
      </c>
      <c r="F9" s="65">
        <v>3777.78</v>
      </c>
      <c r="G9" s="66">
        <f>+D9*F9</f>
        <v>3777.78</v>
      </c>
    </row>
    <row r="10" spans="2:7" x14ac:dyDescent="0.2">
      <c r="B10" s="63"/>
      <c r="C10" s="73" t="s">
        <v>151</v>
      </c>
      <c r="D10" s="63">
        <v>1</v>
      </c>
      <c r="E10" s="64" t="s">
        <v>14</v>
      </c>
      <c r="F10" s="65">
        <v>3000</v>
      </c>
      <c r="G10" s="66">
        <f>+D10*F10</f>
        <v>3000</v>
      </c>
    </row>
    <row r="11" spans="2:7" x14ac:dyDescent="0.2">
      <c r="B11" s="63"/>
      <c r="C11" s="73" t="s">
        <v>152</v>
      </c>
      <c r="D11" s="63">
        <v>1</v>
      </c>
      <c r="E11" s="64" t="s">
        <v>14</v>
      </c>
      <c r="F11" s="65">
        <v>1666.67</v>
      </c>
      <c r="G11" s="66">
        <f t="shared" ref="G11:G12" si="0">+D11*F11</f>
        <v>1666.67</v>
      </c>
    </row>
    <row r="12" spans="2:7" x14ac:dyDescent="0.2">
      <c r="B12" s="63"/>
      <c r="C12" s="73" t="s">
        <v>153</v>
      </c>
      <c r="D12" s="63">
        <v>1</v>
      </c>
      <c r="E12" s="64" t="s">
        <v>14</v>
      </c>
      <c r="F12" s="65">
        <v>3555.55</v>
      </c>
      <c r="G12" s="66">
        <f t="shared" si="0"/>
        <v>3555.55</v>
      </c>
    </row>
    <row r="13" spans="2:7" x14ac:dyDescent="0.2">
      <c r="B13" s="63"/>
      <c r="C13" s="73"/>
      <c r="D13" s="63"/>
      <c r="E13" s="64"/>
      <c r="F13" s="74" t="s">
        <v>1</v>
      </c>
      <c r="G13" s="75">
        <f>SUM(G9:G12)</f>
        <v>12000</v>
      </c>
    </row>
    <row r="14" spans="2:7" s="157" customFormat="1" x14ac:dyDescent="0.2">
      <c r="B14" s="98">
        <v>2</v>
      </c>
      <c r="C14" s="62" t="s">
        <v>154</v>
      </c>
      <c r="D14" s="98"/>
      <c r="E14" s="153"/>
      <c r="F14" s="74"/>
      <c r="G14" s="75"/>
    </row>
    <row r="15" spans="2:7" x14ac:dyDescent="0.2">
      <c r="B15" s="63"/>
      <c r="C15" s="73" t="s">
        <v>155</v>
      </c>
      <c r="D15" s="63">
        <v>1</v>
      </c>
      <c r="E15" s="64" t="s">
        <v>14</v>
      </c>
      <c r="F15" s="65">
        <v>7000</v>
      </c>
      <c r="G15" s="66">
        <f>+D15*F15</f>
        <v>7000</v>
      </c>
    </row>
    <row r="16" spans="2:7" s="157" customFormat="1" x14ac:dyDescent="0.2">
      <c r="B16" s="98"/>
      <c r="C16" s="62"/>
      <c r="D16" s="98"/>
      <c r="E16" s="153"/>
      <c r="F16" s="74" t="s">
        <v>1</v>
      </c>
      <c r="G16" s="75">
        <f>SUM(G15)</f>
        <v>7000</v>
      </c>
    </row>
    <row r="17" spans="2:7" x14ac:dyDescent="0.2">
      <c r="B17" s="98">
        <v>3</v>
      </c>
      <c r="C17" s="62" t="s">
        <v>67</v>
      </c>
      <c r="D17" s="63"/>
      <c r="E17" s="64"/>
      <c r="F17" s="65"/>
      <c r="G17" s="66"/>
    </row>
    <row r="18" spans="2:7" x14ac:dyDescent="0.2">
      <c r="B18" s="63"/>
      <c r="C18" s="73" t="s">
        <v>156</v>
      </c>
      <c r="D18" s="63">
        <v>1</v>
      </c>
      <c r="E18" s="64" t="s">
        <v>14</v>
      </c>
      <c r="F18" s="76">
        <v>1556</v>
      </c>
      <c r="G18" s="66">
        <f>+D18*F18</f>
        <v>1556</v>
      </c>
    </row>
    <row r="19" spans="2:7" x14ac:dyDescent="0.2">
      <c r="B19" s="63"/>
      <c r="C19" s="73" t="s">
        <v>157</v>
      </c>
      <c r="D19" s="63">
        <v>1</v>
      </c>
      <c r="E19" s="64" t="s">
        <v>14</v>
      </c>
      <c r="F19" s="65">
        <v>1556</v>
      </c>
      <c r="G19" s="66">
        <f>+D19*F19</f>
        <v>1556</v>
      </c>
    </row>
    <row r="20" spans="2:7" x14ac:dyDescent="0.2">
      <c r="B20" s="63"/>
      <c r="C20" s="73" t="s">
        <v>158</v>
      </c>
      <c r="D20" s="63">
        <v>1</v>
      </c>
      <c r="E20" s="64" t="s">
        <v>14</v>
      </c>
      <c r="F20" s="65">
        <v>1778</v>
      </c>
      <c r="G20" s="66">
        <f>+D20*F20</f>
        <v>1778</v>
      </c>
    </row>
    <row r="21" spans="2:7" x14ac:dyDescent="0.2">
      <c r="B21" s="63"/>
      <c r="C21" s="73"/>
      <c r="D21" s="63"/>
      <c r="E21" s="64"/>
      <c r="F21" s="74" t="s">
        <v>1</v>
      </c>
      <c r="G21" s="75">
        <f>SUM(G18:G20)</f>
        <v>4890</v>
      </c>
    </row>
    <row r="22" spans="2:7" s="157" customFormat="1" x14ac:dyDescent="0.2">
      <c r="B22" s="98">
        <v>4</v>
      </c>
      <c r="C22" s="62" t="s">
        <v>159</v>
      </c>
      <c r="D22" s="98"/>
      <c r="E22" s="153"/>
      <c r="F22" s="74"/>
      <c r="G22" s="75"/>
    </row>
    <row r="23" spans="2:7" x14ac:dyDescent="0.2">
      <c r="B23" s="63"/>
      <c r="C23" s="73" t="s">
        <v>160</v>
      </c>
      <c r="D23" s="63">
        <v>1</v>
      </c>
      <c r="E23" s="64" t="s">
        <v>19</v>
      </c>
      <c r="F23" s="65">
        <v>500</v>
      </c>
      <c r="G23" s="66">
        <f>+D23*F23</f>
        <v>500</v>
      </c>
    </row>
    <row r="24" spans="2:7" x14ac:dyDescent="0.2">
      <c r="B24" s="63"/>
      <c r="C24" s="73" t="s">
        <v>161</v>
      </c>
      <c r="D24" s="63">
        <v>9</v>
      </c>
      <c r="E24" s="64" t="s">
        <v>59</v>
      </c>
      <c r="F24" s="65">
        <v>80</v>
      </c>
      <c r="G24" s="66">
        <f>+D24*F24</f>
        <v>720</v>
      </c>
    </row>
    <row r="25" spans="2:7" x14ac:dyDescent="0.2">
      <c r="B25" s="63"/>
      <c r="C25" s="73"/>
      <c r="D25" s="63"/>
      <c r="E25" s="64"/>
      <c r="F25" s="74" t="s">
        <v>1</v>
      </c>
      <c r="G25" s="75">
        <f>SUM(G23:G24)</f>
        <v>1220</v>
      </c>
    </row>
    <row r="26" spans="2:7" x14ac:dyDescent="0.2">
      <c r="B26" s="98">
        <v>5</v>
      </c>
      <c r="C26" s="62" t="s">
        <v>72</v>
      </c>
      <c r="D26" s="63"/>
      <c r="E26" s="64"/>
      <c r="F26" s="74"/>
      <c r="G26" s="75"/>
    </row>
    <row r="27" spans="2:7" x14ac:dyDescent="0.2">
      <c r="B27" s="98"/>
      <c r="C27" s="73" t="s">
        <v>60</v>
      </c>
      <c r="D27" s="63">
        <v>30</v>
      </c>
      <c r="E27" s="64" t="s">
        <v>53</v>
      </c>
      <c r="F27" s="65">
        <v>5</v>
      </c>
      <c r="G27" s="66">
        <f>+D27*F27</f>
        <v>150</v>
      </c>
    </row>
    <row r="28" spans="2:7" x14ac:dyDescent="0.2">
      <c r="B28" s="98"/>
      <c r="C28" s="73" t="s">
        <v>61</v>
      </c>
      <c r="D28" s="63">
        <v>10</v>
      </c>
      <c r="E28" s="64" t="s">
        <v>62</v>
      </c>
      <c r="F28" s="65">
        <v>30</v>
      </c>
      <c r="G28" s="66">
        <f t="shared" ref="G28:G30" si="1">+D28*F28</f>
        <v>300</v>
      </c>
    </row>
    <row r="29" spans="2:7" x14ac:dyDescent="0.2">
      <c r="B29" s="98"/>
      <c r="C29" s="73" t="s">
        <v>54</v>
      </c>
      <c r="D29" s="63">
        <v>4</v>
      </c>
      <c r="E29" s="64" t="s">
        <v>53</v>
      </c>
      <c r="F29" s="65">
        <v>100</v>
      </c>
      <c r="G29" s="66">
        <f t="shared" si="1"/>
        <v>400</v>
      </c>
    </row>
    <row r="30" spans="2:7" x14ac:dyDescent="0.2">
      <c r="B30" s="98"/>
      <c r="C30" s="73" t="s">
        <v>162</v>
      </c>
      <c r="D30" s="63">
        <v>1</v>
      </c>
      <c r="E30" s="64" t="s">
        <v>19</v>
      </c>
      <c r="F30" s="65">
        <v>400</v>
      </c>
      <c r="G30" s="66">
        <f t="shared" si="1"/>
        <v>400</v>
      </c>
    </row>
    <row r="31" spans="2:7" x14ac:dyDescent="0.2">
      <c r="B31" s="98"/>
      <c r="C31" s="73"/>
      <c r="D31" s="63"/>
      <c r="E31" s="64"/>
      <c r="F31" s="74" t="s">
        <v>1</v>
      </c>
      <c r="G31" s="75">
        <f>SUM(G27:G30)</f>
        <v>1250</v>
      </c>
    </row>
    <row r="32" spans="2:7" x14ac:dyDescent="0.2">
      <c r="B32" s="98">
        <v>6</v>
      </c>
      <c r="C32" s="62" t="s">
        <v>55</v>
      </c>
      <c r="D32" s="63"/>
      <c r="E32" s="64"/>
      <c r="F32" s="65"/>
      <c r="G32" s="66"/>
    </row>
    <row r="33" spans="2:7" x14ac:dyDescent="0.2">
      <c r="B33" s="63"/>
      <c r="C33" s="73" t="s">
        <v>56</v>
      </c>
      <c r="D33" s="63">
        <v>1</v>
      </c>
      <c r="E33" s="64" t="s">
        <v>19</v>
      </c>
      <c r="F33" s="65">
        <v>1700</v>
      </c>
      <c r="G33" s="66">
        <f>+D33*F33</f>
        <v>1700</v>
      </c>
    </row>
    <row r="34" spans="2:7" x14ac:dyDescent="0.2">
      <c r="B34" s="63"/>
      <c r="C34" s="73" t="s">
        <v>57</v>
      </c>
      <c r="D34" s="63">
        <v>1</v>
      </c>
      <c r="E34" s="64" t="s">
        <v>19</v>
      </c>
      <c r="F34" s="65">
        <v>1600</v>
      </c>
      <c r="G34" s="66">
        <f t="shared" ref="G34:G36" si="2">+D34*F34</f>
        <v>1600</v>
      </c>
    </row>
    <row r="35" spans="2:7" x14ac:dyDescent="0.2">
      <c r="B35" s="63"/>
      <c r="C35" s="73" t="s">
        <v>68</v>
      </c>
      <c r="D35" s="63">
        <v>1</v>
      </c>
      <c r="E35" s="64" t="s">
        <v>19</v>
      </c>
      <c r="F35" s="65">
        <v>1000</v>
      </c>
      <c r="G35" s="66">
        <f t="shared" si="2"/>
        <v>1000</v>
      </c>
    </row>
    <row r="36" spans="2:7" x14ac:dyDescent="0.2">
      <c r="B36" s="63"/>
      <c r="C36" s="73" t="s">
        <v>163</v>
      </c>
      <c r="D36" s="63">
        <v>26</v>
      </c>
      <c r="E36" s="64" t="s">
        <v>14</v>
      </c>
      <c r="F36" s="65">
        <v>30</v>
      </c>
      <c r="G36" s="66">
        <f t="shared" si="2"/>
        <v>780</v>
      </c>
    </row>
    <row r="37" spans="2:7" x14ac:dyDescent="0.2">
      <c r="B37" s="63"/>
      <c r="C37" s="73"/>
      <c r="D37" s="63"/>
      <c r="E37" s="64"/>
      <c r="F37" s="74" t="s">
        <v>1</v>
      </c>
      <c r="G37" s="75">
        <f>SUM(G33:G36)</f>
        <v>5080</v>
      </c>
    </row>
    <row r="38" spans="2:7" x14ac:dyDescent="0.2">
      <c r="B38" s="63"/>
      <c r="C38" s="73"/>
      <c r="D38" s="63"/>
      <c r="E38" s="64"/>
      <c r="F38" s="74"/>
      <c r="G38" s="75"/>
    </row>
    <row r="39" spans="2:7" x14ac:dyDescent="0.2">
      <c r="B39" s="98">
        <v>7</v>
      </c>
      <c r="C39" s="62" t="s">
        <v>69</v>
      </c>
      <c r="D39" s="63"/>
      <c r="E39" s="64"/>
      <c r="F39" s="65"/>
      <c r="G39" s="66"/>
    </row>
    <row r="40" spans="2:7" x14ac:dyDescent="0.2">
      <c r="B40" s="63"/>
      <c r="C40" s="73" t="s">
        <v>70</v>
      </c>
      <c r="D40" s="63">
        <v>1</v>
      </c>
      <c r="E40" s="64" t="s">
        <v>19</v>
      </c>
      <c r="F40" s="65">
        <v>500</v>
      </c>
      <c r="G40" s="66">
        <f>+D40*F40</f>
        <v>500</v>
      </c>
    </row>
    <row r="41" spans="2:7" x14ac:dyDescent="0.2">
      <c r="B41" s="63"/>
      <c r="C41" s="73" t="s">
        <v>71</v>
      </c>
      <c r="D41" s="63">
        <v>1</v>
      </c>
      <c r="E41" s="64" t="s">
        <v>19</v>
      </c>
      <c r="F41" s="65">
        <v>360</v>
      </c>
      <c r="G41" s="66">
        <f t="shared" ref="G41:G43" si="3">+D41*F41</f>
        <v>360</v>
      </c>
    </row>
    <row r="42" spans="2:7" x14ac:dyDescent="0.2">
      <c r="B42" s="63"/>
      <c r="C42" s="73" t="s">
        <v>58</v>
      </c>
      <c r="D42" s="63">
        <v>9</v>
      </c>
      <c r="E42" s="64" t="s">
        <v>59</v>
      </c>
      <c r="F42" s="65">
        <v>300</v>
      </c>
      <c r="G42" s="66">
        <f t="shared" si="3"/>
        <v>2700</v>
      </c>
    </row>
    <row r="43" spans="2:7" x14ac:dyDescent="0.2">
      <c r="B43" s="63"/>
      <c r="C43" s="73" t="s">
        <v>164</v>
      </c>
      <c r="D43" s="63">
        <v>40.5</v>
      </c>
      <c r="E43" s="64" t="s">
        <v>27</v>
      </c>
      <c r="F43" s="65">
        <v>10</v>
      </c>
      <c r="G43" s="66">
        <f t="shared" si="3"/>
        <v>405</v>
      </c>
    </row>
    <row r="44" spans="2:7" x14ac:dyDescent="0.2">
      <c r="B44" s="98"/>
      <c r="C44" s="62"/>
      <c r="D44" s="63"/>
      <c r="E44" s="64"/>
      <c r="F44" s="74" t="s">
        <v>1</v>
      </c>
      <c r="G44" s="75">
        <f>SUM(G40:G43)</f>
        <v>3965</v>
      </c>
    </row>
    <row r="45" spans="2:7" x14ac:dyDescent="0.2">
      <c r="B45" s="98">
        <v>8</v>
      </c>
      <c r="C45" s="62" t="s">
        <v>73</v>
      </c>
      <c r="D45" s="63"/>
      <c r="E45" s="64"/>
      <c r="F45" s="65"/>
      <c r="G45" s="66"/>
    </row>
    <row r="46" spans="2:7" x14ac:dyDescent="0.2">
      <c r="B46" s="98"/>
      <c r="C46" s="73" t="s">
        <v>74</v>
      </c>
      <c r="D46" s="63">
        <v>1</v>
      </c>
      <c r="E46" s="64" t="s">
        <v>127</v>
      </c>
      <c r="F46" s="65">
        <v>1500</v>
      </c>
      <c r="G46" s="66">
        <f>+D46*F46</f>
        <v>1500</v>
      </c>
    </row>
    <row r="47" spans="2:7" x14ac:dyDescent="0.2">
      <c r="B47" s="98"/>
      <c r="C47" s="73" t="s">
        <v>75</v>
      </c>
      <c r="D47" s="63">
        <v>6</v>
      </c>
      <c r="E47" s="64" t="s">
        <v>127</v>
      </c>
      <c r="F47" s="65">
        <v>600</v>
      </c>
      <c r="G47" s="66">
        <f>+D47*F47</f>
        <v>3600</v>
      </c>
    </row>
    <row r="48" spans="2:7" x14ac:dyDescent="0.2">
      <c r="B48" s="98"/>
      <c r="C48" s="73"/>
      <c r="D48" s="63"/>
      <c r="E48" s="64"/>
      <c r="F48" s="74" t="s">
        <v>1</v>
      </c>
      <c r="G48" s="75">
        <f>SUM(G46:G47)</f>
        <v>5100</v>
      </c>
    </row>
    <row r="49" spans="2:8" x14ac:dyDescent="0.2">
      <c r="B49" s="98"/>
      <c r="C49" s="73"/>
      <c r="D49" s="63"/>
      <c r="E49" s="64"/>
      <c r="F49" s="65"/>
      <c r="G49" s="66"/>
    </row>
    <row r="50" spans="2:8" x14ac:dyDescent="0.2">
      <c r="B50" s="98">
        <v>7</v>
      </c>
      <c r="C50" s="62" t="s">
        <v>64</v>
      </c>
      <c r="D50" s="63"/>
      <c r="E50" s="64"/>
      <c r="F50" s="65"/>
      <c r="G50" s="66"/>
    </row>
    <row r="51" spans="2:8" x14ac:dyDescent="0.2">
      <c r="B51" s="63"/>
      <c r="C51" s="73" t="s">
        <v>76</v>
      </c>
      <c r="D51" s="63">
        <v>800</v>
      </c>
      <c r="E51" s="64" t="s">
        <v>120</v>
      </c>
      <c r="F51" s="65">
        <v>1.5</v>
      </c>
      <c r="G51" s="66">
        <f>+D51*F51</f>
        <v>1200</v>
      </c>
    </row>
    <row r="52" spans="2:8" x14ac:dyDescent="0.2">
      <c r="B52" s="63"/>
      <c r="C52" s="73" t="s">
        <v>87</v>
      </c>
      <c r="D52" s="63">
        <v>1</v>
      </c>
      <c r="E52" s="64" t="s">
        <v>19</v>
      </c>
      <c r="F52" s="65">
        <v>620</v>
      </c>
      <c r="G52" s="66">
        <f>+D52*F52</f>
        <v>620</v>
      </c>
    </row>
    <row r="53" spans="2:8" x14ac:dyDescent="0.2">
      <c r="B53" s="63"/>
      <c r="C53" s="73" t="s">
        <v>165</v>
      </c>
      <c r="D53" s="63">
        <v>1000</v>
      </c>
      <c r="E53" s="64" t="s">
        <v>120</v>
      </c>
      <c r="F53" s="65">
        <v>0.1</v>
      </c>
      <c r="G53" s="66">
        <f t="shared" ref="G53:G57" si="4">+D53*F53</f>
        <v>100</v>
      </c>
    </row>
    <row r="54" spans="2:8" x14ac:dyDescent="0.2">
      <c r="B54" s="63"/>
      <c r="C54" s="73" t="s">
        <v>166</v>
      </c>
      <c r="D54" s="63">
        <v>30</v>
      </c>
      <c r="E54" s="64" t="s">
        <v>121</v>
      </c>
      <c r="F54" s="65">
        <v>1</v>
      </c>
      <c r="G54" s="66">
        <f t="shared" si="4"/>
        <v>30</v>
      </c>
    </row>
    <row r="55" spans="2:8" x14ac:dyDescent="0.2">
      <c r="B55" s="63"/>
      <c r="C55" s="73" t="s">
        <v>167</v>
      </c>
      <c r="D55" s="63">
        <v>3</v>
      </c>
      <c r="E55" s="64" t="s">
        <v>59</v>
      </c>
      <c r="F55" s="65">
        <v>55</v>
      </c>
      <c r="G55" s="66">
        <f t="shared" si="4"/>
        <v>165</v>
      </c>
    </row>
    <row r="56" spans="2:8" x14ac:dyDescent="0.2">
      <c r="B56" s="63"/>
      <c r="C56" s="73" t="s">
        <v>168</v>
      </c>
      <c r="D56" s="63">
        <v>2</v>
      </c>
      <c r="E56" s="64" t="s">
        <v>59</v>
      </c>
      <c r="F56" s="65">
        <v>100</v>
      </c>
      <c r="G56" s="66">
        <f t="shared" si="4"/>
        <v>200</v>
      </c>
    </row>
    <row r="57" spans="2:8" x14ac:dyDescent="0.2">
      <c r="B57" s="63"/>
      <c r="C57" s="73" t="s">
        <v>94</v>
      </c>
      <c r="D57" s="63">
        <v>100</v>
      </c>
      <c r="E57" s="64" t="s">
        <v>38</v>
      </c>
      <c r="F57" s="65">
        <v>2.5</v>
      </c>
      <c r="G57" s="66">
        <f t="shared" si="4"/>
        <v>250</v>
      </c>
    </row>
    <row r="58" spans="2:8" x14ac:dyDescent="0.2">
      <c r="B58" s="63"/>
      <c r="C58" s="73" t="s">
        <v>169</v>
      </c>
      <c r="D58" s="63">
        <v>500</v>
      </c>
      <c r="E58" s="64" t="s">
        <v>170</v>
      </c>
      <c r="F58" s="65">
        <v>1</v>
      </c>
      <c r="G58" s="66">
        <f t="shared" ref="G58" si="5">+D58*F58</f>
        <v>500</v>
      </c>
    </row>
    <row r="59" spans="2:8" x14ac:dyDescent="0.2">
      <c r="B59" s="63"/>
      <c r="C59" s="73"/>
      <c r="D59" s="63"/>
      <c r="E59" s="64"/>
      <c r="F59" s="74" t="s">
        <v>1</v>
      </c>
      <c r="G59" s="75">
        <f>SUM(G51:G58)</f>
        <v>3065</v>
      </c>
    </row>
    <row r="60" spans="2:8" s="157" customFormat="1" x14ac:dyDescent="0.2">
      <c r="B60" s="98">
        <v>8</v>
      </c>
      <c r="C60" s="62" t="s">
        <v>171</v>
      </c>
      <c r="D60" s="98"/>
      <c r="E60" s="153"/>
      <c r="F60" s="74"/>
      <c r="G60" s="75"/>
    </row>
    <row r="61" spans="2:8" x14ac:dyDescent="0.2">
      <c r="B61" s="63"/>
      <c r="C61" s="73" t="s">
        <v>172</v>
      </c>
      <c r="D61" s="63">
        <v>1</v>
      </c>
      <c r="E61" s="64" t="s">
        <v>19</v>
      </c>
      <c r="F61" s="65">
        <v>140</v>
      </c>
      <c r="G61" s="66">
        <v>140</v>
      </c>
      <c r="H61" s="1" t="s">
        <v>344</v>
      </c>
    </row>
    <row r="62" spans="2:8" x14ac:dyDescent="0.2">
      <c r="B62" s="63"/>
      <c r="C62" s="73"/>
      <c r="D62" s="63"/>
      <c r="E62" s="64"/>
      <c r="F62" s="74" t="s">
        <v>1</v>
      </c>
      <c r="G62" s="75">
        <f>SUM(G61)</f>
        <v>140</v>
      </c>
    </row>
    <row r="63" spans="2:8" x14ac:dyDescent="0.2">
      <c r="B63" s="379" t="s">
        <v>10</v>
      </c>
      <c r="C63" s="377"/>
      <c r="D63" s="377"/>
      <c r="E63" s="377"/>
      <c r="F63" s="378"/>
      <c r="G63" s="101">
        <f>+G13+G16+G21+G25+G31+G37+G44+G48+G59+G62</f>
        <v>43710</v>
      </c>
      <c r="H63" s="246"/>
    </row>
  </sheetData>
  <mergeCells count="4">
    <mergeCell ref="B3:G3"/>
    <mergeCell ref="B4:G4"/>
    <mergeCell ref="B5:G5"/>
    <mergeCell ref="B63:F63"/>
  </mergeCells>
  <pageMargins left="0.57999999999999996" right="0.23622047244094491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CONSOLIDADO 75%</vt:lpstr>
      <vt:lpstr>SANEAMIENTO</vt:lpstr>
      <vt:lpstr>CASA DE ENCUENTRO</vt:lpstr>
      <vt:lpstr>ESPACIOS PUBLICOS</vt:lpstr>
      <vt:lpstr>EDUCACION</vt:lpstr>
      <vt:lpstr>CRECIENDO Y APRENDIENDO JUNTOS</vt:lpstr>
      <vt:lpstr>HACIA UNA ESCUELA SALUDABLE</vt:lpstr>
      <vt:lpstr>VIVIENDOS MIS DERECHOS EN FAMIL</vt:lpstr>
      <vt:lpstr>FIESTAS PATRONALES</vt:lpstr>
      <vt:lpstr>DEPORTES</vt:lpstr>
      <vt:lpstr>MTTO DE CALLES</vt:lpstr>
      <vt:lpstr>UNIDAD DE LA MUJER</vt:lpstr>
      <vt:lpstr>ALUMBRADO PUBLICO</vt:lpstr>
      <vt:lpstr>EMERGENCIAS</vt:lpstr>
      <vt:lpstr>COMPRA DE ABONO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2019-05-07T19:45:12Z</dcterms:modified>
</cp:coreProperties>
</file>